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5770" activeTab="0"/>
  </bookViews>
  <sheets>
    <sheet name="LEGENDA" sheetId="1" r:id="rId1"/>
    <sheet name="HE_ERC " sheetId="2" r:id="rId2"/>
    <sheet name="Calculation  staff costs UNIMI " sheetId="3" r:id="rId3"/>
    <sheet name="Ammortamento UNIMI   " sheetId="4" r:id="rId4"/>
    <sheet name="SECTION3-BUDGET - SUBMISSION" sheetId="5" r:id="rId5"/>
    <sheet name="calcolo dottorandi " sheetId="6" r:id="rId6"/>
  </sheets>
  <definedNames>
    <definedName name="_xlnm.Print_Area" localSheetId="2">'Calculation  staff costs UNIMI '!$A$1:$W$101</definedName>
    <definedName name="_xlnm.Print_Area" localSheetId="1">'HE_ERC '!$A$1:$L$74</definedName>
  </definedNames>
  <calcPr fullCalcOnLoad="1"/>
</workbook>
</file>

<file path=xl/comments2.xml><?xml version="1.0" encoding="utf-8"?>
<comments xmlns="http://schemas.openxmlformats.org/spreadsheetml/2006/main">
  <authors>
    <author>Bruno Zampaglione</author>
  </authors>
  <commentList>
    <comment ref="C28" authorId="0">
      <text>
        <r>
          <rPr>
            <b/>
            <sz val="9"/>
            <rFont val="Tahoma"/>
            <family val="2"/>
          </rPr>
          <t>Compilare SHEET  nr  3 " Ammortamento UNIMI"</t>
        </r>
        <r>
          <rPr>
            <sz val="9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9"/>
            <rFont val="Tahoma"/>
            <family val="2"/>
          </rPr>
          <t>Compilare SHEET  nr  3 " Ammortamento UNIMI"</t>
        </r>
      </text>
    </comment>
    <comment ref="B11" authorId="0">
      <text>
        <r>
          <rPr>
            <b/>
            <sz val="9"/>
            <rFont val="Tahoma"/>
            <family val="2"/>
          </rPr>
          <t>Inserire sempre il costo annuo diminuito dall'IRAP tenendo conto della % di impegno dichiarata.</t>
        </r>
        <r>
          <rPr>
            <sz val="9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9"/>
            <rFont val="Tahoma"/>
            <family val="2"/>
          </rPr>
          <t xml:space="preserve">Inserire sempre il costo annuo diminuito dall'IRAP tenendo conto della % di impegno dichiarata.                                                                  </t>
        </r>
        <r>
          <rPr>
            <sz val="9"/>
            <rFont val="Tahoma"/>
            <family val="2"/>
          </rPr>
          <t>((Es 50.000 € per RTD:  inserire 50.000- 3.100 di IRAP = 46.900 x70% impegno  = 32.830€)</t>
        </r>
      </text>
    </comment>
  </commentList>
</comments>
</file>

<file path=xl/comments3.xml><?xml version="1.0" encoding="utf-8"?>
<comments xmlns="http://schemas.openxmlformats.org/spreadsheetml/2006/main">
  <authors>
    <author>Bruno Zampaglione</author>
    <author>Bruno</author>
  </authors>
  <commentList>
    <comment ref="J8" authorId="0">
      <text>
        <r>
          <rPr>
            <sz val="7"/>
            <rFont val="Tahoma"/>
            <family val="2"/>
          </rPr>
          <t>i</t>
        </r>
        <r>
          <rPr>
            <sz val="8"/>
            <rFont val="Tahoma"/>
            <family val="2"/>
          </rPr>
          <t xml:space="preserve"> mesi inseriti sono 12 ma possono essere cambiati a seconda della  durata del contratto.                                                                      Per es.   6 mesi per una persona  al  50%  </t>
        </r>
      </text>
    </comment>
    <comment ref="J29" authorId="0">
      <text>
        <r>
          <rPr>
            <sz val="8"/>
            <rFont val="Tahoma"/>
            <family val="2"/>
          </rPr>
          <t xml:space="preserve">i mesi inseriti sono 12 ma possono essere cambiati a seconda della  durata del contratto.                                                            Per es.   6 mesi per una persona al  50%  </t>
        </r>
        <r>
          <rPr>
            <sz val="7"/>
            <rFont val="Tahoma"/>
            <family val="2"/>
          </rPr>
          <t xml:space="preserve">
</t>
        </r>
      </text>
    </comment>
    <comment ref="C44" authorId="1">
      <text>
        <r>
          <rPr>
            <b/>
            <sz val="9"/>
            <rFont val="Tahoma"/>
            <family val="2"/>
          </rPr>
          <t>costo dottorando imputabile annualmente = 20.865€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Bruno Zampaglione</author>
  </authors>
  <commentList>
    <comment ref="C7" authorId="0">
      <text>
        <r>
          <rPr>
            <sz val="9"/>
            <rFont val="Tahoma"/>
            <family val="2"/>
          </rPr>
          <t xml:space="preserve">ATTREZZATURE INFORMATICHE = 36 MESI ATTREZZATURE   SCIENTIFICHE = 60 MESI   
</t>
        </r>
      </text>
    </comment>
  </commentList>
</comments>
</file>

<file path=xl/sharedStrings.xml><?xml version="1.0" encoding="utf-8"?>
<sst xmlns="http://schemas.openxmlformats.org/spreadsheetml/2006/main" count="383" uniqueCount="257">
  <si>
    <t>Totale voce</t>
  </si>
  <si>
    <t>Irap</t>
  </si>
  <si>
    <t>Compilare solo le caselle in GIALLO</t>
  </si>
  <si>
    <r>
      <t>FLAT RATE</t>
    </r>
    <r>
      <rPr>
        <sz val="10"/>
        <rFont val="Arial"/>
        <family val="0"/>
      </rPr>
      <t xml:space="preserve"> (Cancelleria, manutenzioni, gas, elettricità, …)</t>
    </r>
  </si>
  <si>
    <t>Ammortamenti (quota NON esponibile)</t>
  </si>
  <si>
    <t>Tot. Periodi</t>
  </si>
  <si>
    <t xml:space="preserve">Reagenti </t>
  </si>
  <si>
    <t>Audit</t>
  </si>
  <si>
    <t>TOTAL</t>
  </si>
  <si>
    <t>DIRECT COSTS</t>
  </si>
  <si>
    <t>Totale s/voce</t>
  </si>
  <si>
    <t>TOTALE</t>
  </si>
  <si>
    <t>TOTAL ESTIMATED BUDGET</t>
  </si>
  <si>
    <t>Requested EU</t>
  </si>
  <si>
    <t>Maximum EU</t>
  </si>
  <si>
    <t>Cost  category</t>
  </si>
  <si>
    <t>Total in Euro</t>
  </si>
  <si>
    <t>Senior Staff</t>
  </si>
  <si>
    <t>Postdocs</t>
  </si>
  <si>
    <t>Students</t>
  </si>
  <si>
    <t>PERSONNEL IN STAFF</t>
  </si>
  <si>
    <t>eligible cost</t>
  </si>
  <si>
    <t>actual</t>
  </si>
  <si>
    <t>compilare  solo i campi in giallo</t>
  </si>
  <si>
    <t>Cost/year</t>
  </si>
  <si>
    <t>IRAP</t>
  </si>
  <si>
    <t>Net  value</t>
  </si>
  <si>
    <t>Effort month        1 °year</t>
  </si>
  <si>
    <t>Effort month        2 °year</t>
  </si>
  <si>
    <t>Effort month        3 °year</t>
  </si>
  <si>
    <t>Effort month        4 °year</t>
  </si>
  <si>
    <t>Effort month        5 °year</t>
  </si>
  <si>
    <t>Total costs</t>
  </si>
  <si>
    <t>Personnel involded</t>
  </si>
  <si>
    <t>Nominativo</t>
  </si>
  <si>
    <t>Ente   società</t>
  </si>
  <si>
    <t>UNIMI</t>
  </si>
  <si>
    <t>Finanziatore</t>
  </si>
  <si>
    <t xml:space="preserve">Responsabile Scientifico </t>
  </si>
  <si>
    <t>cliccare solo sulle caselle evidenziate in giallo</t>
  </si>
  <si>
    <t>Acronimo/Titolo Progetto</t>
  </si>
  <si>
    <t>DURATA   MESI PROGETTO :  ____</t>
  </si>
  <si>
    <t xml:space="preserve">Calcolo costi di ammortamento per ATTREZZATURE, STRUMENTAZIONI </t>
  </si>
  <si>
    <t xml:space="preserve">DESCRIZIONE ATTREZZATURE </t>
  </si>
  <si>
    <t>COSTO TOTALE</t>
  </si>
  <si>
    <t xml:space="preserve">MESI DI UTILIZZO NEL PROGETTO   </t>
  </si>
  <si>
    <t>TOTALE AMMORTAMENTO AMMISSIBILE</t>
  </si>
  <si>
    <t>Totale</t>
  </si>
  <si>
    <t xml:space="preserve">N.B.: </t>
  </si>
  <si>
    <t>ATTENZIONE</t>
  </si>
  <si>
    <t>- le attrezzature possono essere utilizzate anche per altri progetti (si riduce la % di utilizzo sul progetto)</t>
  </si>
  <si>
    <r>
      <t xml:space="preserve">Apparecchiature scientifiche </t>
    </r>
    <r>
      <rPr>
        <i/>
        <sz val="10"/>
        <rFont val="Arial"/>
        <family val="2"/>
      </rPr>
      <t>( quota amm.to 60 mesi)</t>
    </r>
  </si>
  <si>
    <r>
      <t xml:space="preserve">Pc, stampanti </t>
    </r>
    <r>
      <rPr>
        <i/>
        <sz val="10"/>
        <rFont val="Arial"/>
        <family val="2"/>
      </rPr>
      <t>(quota amm.to 36 mesi)</t>
    </r>
  </si>
  <si>
    <t>Anni</t>
  </si>
  <si>
    <t>Additional Funding</t>
  </si>
  <si>
    <t>Topic</t>
  </si>
  <si>
    <t>Funding</t>
  </si>
  <si>
    <t>Legenda</t>
  </si>
  <si>
    <t>Min</t>
  </si>
  <si>
    <t>E   INDIRECT COSTS (Overheads)</t>
  </si>
  <si>
    <t>TOTALE PARZIALE ATTREZZATURE SCIENTIFICHE</t>
  </si>
  <si>
    <t>TOTALE PARZIALE ATTTREZZATURE INFORMATICHE</t>
  </si>
  <si>
    <t xml:space="preserve">PERIODO AMMORTAMENTO                                                  60 mesi Attrezzature scientifiche                                                 36 Attrezzature informatiche                                                </t>
  </si>
  <si>
    <r>
      <t xml:space="preserve">% UTILIZZO NEL PROGETTO                      </t>
    </r>
    <r>
      <rPr>
        <b/>
        <sz val="8"/>
        <color indexed="60"/>
        <rFont val="Arial"/>
        <family val="2"/>
      </rPr>
      <t>(si consiglia di non prevedere il 100%)</t>
    </r>
  </si>
  <si>
    <t xml:space="preserve"> le attrezzature scientifiche hanno un periodo di deprezzamento pari a 60  mesi,  quelle informatiche, hanno un periodo di deprezzamento pari a 36 mesi                                                                         (si consiglia di acquistarle all'inizio del progetto)</t>
  </si>
  <si>
    <r>
      <t xml:space="preserve">Organizzazione workshop </t>
    </r>
    <r>
      <rPr>
        <i/>
        <sz val="10"/>
        <rFont val="Arial"/>
        <family val="2"/>
      </rPr>
      <t>(Catering;renting; ……., )</t>
    </r>
  </si>
  <si>
    <t>Altro (specifiy  . …………………….)</t>
  </si>
  <si>
    <t>LEGENDA</t>
  </si>
  <si>
    <t>* Il Costo del personale strutturato UNIMI  è consultabile al link:</t>
  </si>
  <si>
    <t>to be enrolled</t>
  </si>
  <si>
    <r>
      <t xml:space="preserve">Servizi </t>
    </r>
    <r>
      <rPr>
        <i/>
        <sz val="10"/>
        <rFont val="Arial"/>
        <family val="2"/>
      </rPr>
      <t xml:space="preserve">(spese di iscrizione a convegni, workshop, ecc) </t>
    </r>
  </si>
  <si>
    <t>SME owners</t>
  </si>
  <si>
    <t>Beneficiary that are natural persons</t>
  </si>
  <si>
    <t xml:space="preserve"> PHD students</t>
  </si>
  <si>
    <t xml:space="preserve">Assunzioni  personale tecnico amministrativo  Art 19 CCNL  </t>
  </si>
  <si>
    <t>Consulenze task  (descrivere)</t>
  </si>
  <si>
    <t>Consulenze task (descrivere)</t>
  </si>
  <si>
    <t>Quota  stipendi non rendicontabile</t>
  </si>
  <si>
    <t>Form cost</t>
  </si>
  <si>
    <t xml:space="preserve">Durata del contratto             </t>
  </si>
  <si>
    <t xml:space="preserve">Duration annual  contract </t>
  </si>
  <si>
    <t>Name</t>
  </si>
  <si>
    <t>Public body/Company</t>
  </si>
  <si>
    <t>Researcher   (staff member)</t>
  </si>
  <si>
    <t>Technical staff  ( staff member)</t>
  </si>
  <si>
    <t>PhD student  ( Staff member)</t>
  </si>
  <si>
    <t>Other personnel (specify……………………..)</t>
  </si>
  <si>
    <t xml:space="preserve">Total </t>
  </si>
  <si>
    <t>PERSONNEL TO BE ENROLLED</t>
  </si>
  <si>
    <t>dato obbligatorio</t>
  </si>
  <si>
    <t xml:space="preserve">Duration  annual contract </t>
  </si>
  <si>
    <t xml:space="preserve">Researcher   (PI) </t>
  </si>
  <si>
    <t>Total  Other Personnel</t>
  </si>
  <si>
    <t>PhD student</t>
  </si>
  <si>
    <t>Total PhD student</t>
  </si>
  <si>
    <t xml:space="preserve">Technical staff </t>
  </si>
  <si>
    <t>Total  Tecnhical and administrative staff</t>
  </si>
  <si>
    <t>Total Personnel to be enrolled</t>
  </si>
  <si>
    <t>Totale effort</t>
  </si>
  <si>
    <t>Researcher Fellowship</t>
  </si>
  <si>
    <t>CALCOLO COSTI  NON RENDICONTABILI</t>
  </si>
  <si>
    <t>costi personale annui</t>
  </si>
  <si>
    <t>Durata del contratto             Mesi</t>
  </si>
  <si>
    <t>COSTI TOTALI DA SOSTENERE</t>
  </si>
  <si>
    <t>Costo imputato al progetto</t>
  </si>
  <si>
    <t>Quota stipendi non rendicontata</t>
  </si>
  <si>
    <t>Researcher (PI)  UNIMI</t>
  </si>
  <si>
    <t xml:space="preserve">Other Researcher ( specify…………...)  </t>
  </si>
  <si>
    <t xml:space="preserve"> Post docs</t>
  </si>
  <si>
    <t>*</t>
  </si>
  <si>
    <t>Dottorati Scientifici</t>
  </si>
  <si>
    <t>Quota budget obbligatorio per PhD NON rendicontabile</t>
  </si>
  <si>
    <t>1° Anno</t>
  </si>
  <si>
    <t>2° Anno</t>
  </si>
  <si>
    <t>3° Anno</t>
  </si>
  <si>
    <t>Dottorati Umanistici</t>
  </si>
  <si>
    <t>Total Post Docs</t>
  </si>
  <si>
    <t>Post docs   ( Staff member)</t>
  </si>
  <si>
    <t>Dottorati scientifici</t>
  </si>
  <si>
    <t>a) borsa di studio</t>
  </si>
  <si>
    <t xml:space="preserve">b) contributo INPS </t>
  </si>
  <si>
    <t>c) altri contributi **</t>
  </si>
  <si>
    <t xml:space="preserve">d) budget di ricerca </t>
  </si>
  <si>
    <t>Totale annuale</t>
  </si>
  <si>
    <t>quota annuale</t>
  </si>
  <si>
    <t>Non rendicontabile</t>
  </si>
  <si>
    <t>1° anno</t>
  </si>
  <si>
    <t>2° anno</t>
  </si>
  <si>
    <t>3° anno</t>
  </si>
  <si>
    <t>Totale  generale</t>
  </si>
  <si>
    <t>Dottorati umanistici</t>
  </si>
  <si>
    <t xml:space="preserve">c) altri contributi ** </t>
  </si>
  <si>
    <t>Altro materiale di consumo di laboratorio (specifiy ……………………….)</t>
  </si>
  <si>
    <t xml:space="preserve">PI_ Principal Investigator to be enrolled </t>
  </si>
  <si>
    <t>PI_ Principal Investigator in staff</t>
  </si>
  <si>
    <t>https://work.unimi.it/rlavoro/retribuzioni/2076.htm</t>
  </si>
  <si>
    <t>sotto la voce  "Tabelle stipendiali"</t>
  </si>
  <si>
    <t>Piano finanziario</t>
  </si>
  <si>
    <t>Section 3 _Budget</t>
  </si>
  <si>
    <t>Other Personnel costs</t>
  </si>
  <si>
    <t>A. Personnel costs</t>
  </si>
  <si>
    <t xml:space="preserve">Title: </t>
  </si>
  <si>
    <t>Host Institution</t>
  </si>
  <si>
    <t>UNIVERSITA' DEGLI STUDI DI MILANO (UMIL)</t>
  </si>
  <si>
    <t>Principal Investigator</t>
  </si>
  <si>
    <t>Acronym</t>
  </si>
  <si>
    <r>
      <t xml:space="preserve">Personnel in staff (Prof/Ric/tech/other </t>
    </r>
    <r>
      <rPr>
        <b/>
        <u val="single"/>
        <sz val="10"/>
        <rFont val="Arial"/>
        <family val="2"/>
      </rPr>
      <t>already   in staff</t>
    </r>
    <r>
      <rPr>
        <b/>
        <sz val="10"/>
        <rFont val="Arial"/>
        <family val="2"/>
      </rPr>
      <t>)</t>
    </r>
  </si>
  <si>
    <t>2020/2021</t>
  </si>
  <si>
    <t>2021/2022</t>
  </si>
  <si>
    <t>2022/2023</t>
  </si>
  <si>
    <r>
      <t>Totale generale €  70.544,57</t>
    </r>
  </si>
  <si>
    <r>
      <t>Totale generale                                                                                                               €  68.220,53</t>
    </r>
  </si>
  <si>
    <t>mesi sul progetto</t>
  </si>
  <si>
    <t>Rendicontabile</t>
  </si>
  <si>
    <t>differenza</t>
  </si>
  <si>
    <t>C. Purchase costs</t>
  </si>
  <si>
    <t>C1 Travel and subsistence</t>
  </si>
  <si>
    <t>C3 Other  goods, works and services</t>
  </si>
  <si>
    <t>Consumables ( including fieldwork and animal costs)</t>
  </si>
  <si>
    <t>Pubblications (including Open Acces fees and dissemination)</t>
  </si>
  <si>
    <t>Other  additional direct costs</t>
  </si>
  <si>
    <t>C3. Total  Other  goods, works and services</t>
  </si>
  <si>
    <t xml:space="preserve">Costo animali </t>
  </si>
  <si>
    <t xml:space="preserve">lavori da campo  (fieldworks) </t>
  </si>
  <si>
    <t>Pubblicazioni e disseminazione</t>
  </si>
  <si>
    <t>A. Total Personnel costs</t>
  </si>
  <si>
    <t xml:space="preserve">C - Total Purchase costs   (C1+C2+C3) </t>
  </si>
  <si>
    <t>C1 - TRAVEL</t>
  </si>
  <si>
    <t>C2 - EQUIPMENT</t>
  </si>
  <si>
    <t>C3 - OTHER GOODS. WORKS  AND SERVICES (consum., publications,  other costs)</t>
  </si>
  <si>
    <t>C  PURCHASE COSTS</t>
  </si>
  <si>
    <t>A. PERSONNEL COSTS</t>
  </si>
  <si>
    <t xml:space="preserve">Total  Eligible Costs (A +B +C+D+E) </t>
  </si>
  <si>
    <t>E- Indirect Costs  (Overheads)  =  [25% *( A+C1+C2+C3)]</t>
  </si>
  <si>
    <t>C2 Equipment  (including major equipment)</t>
  </si>
  <si>
    <t>Requested Additional Funding</t>
  </si>
  <si>
    <t>B Subcontracting costs</t>
  </si>
  <si>
    <t>E Indirect Costs (25%)</t>
  </si>
  <si>
    <r>
      <t xml:space="preserve">Requested EU Contribution 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(attention change in case of cofinancing)</t>
    </r>
  </si>
  <si>
    <t>D.</t>
  </si>
  <si>
    <r>
      <t xml:space="preserve">B. Subcontracting   </t>
    </r>
    <r>
      <rPr>
        <b/>
        <sz val="11"/>
        <color indexed="60"/>
        <rFont val="Arial"/>
        <family val="2"/>
      </rPr>
      <t>(no Indirect costs)</t>
    </r>
  </si>
  <si>
    <t xml:space="preserve">Total costs </t>
  </si>
  <si>
    <r>
      <t xml:space="preserve">Differenza  </t>
    </r>
    <r>
      <rPr>
        <b/>
        <sz val="10"/>
        <color indexed="60"/>
        <rFont val="Arial"/>
        <family val="2"/>
      </rPr>
      <t>(saldo cassa deve essere sempre in positivo)</t>
    </r>
  </si>
  <si>
    <t xml:space="preserve">Per problematiche inerenti la stesura del budget rivolgersi alla Direzione Servizi per la Ricerca </t>
  </si>
  <si>
    <t>Dati aggiornati febbraio 2021</t>
  </si>
  <si>
    <t>Totali riportati in automatico nella sheet HE_ERC nel riquadro della situazione di cassa</t>
  </si>
  <si>
    <t>SITUAZIONE DI CASSA</t>
  </si>
  <si>
    <t>Contributo richiesto alla UE</t>
  </si>
  <si>
    <t>Spese da sostenere ma da non rendicontare:</t>
  </si>
  <si>
    <t>Totale spese da sostenere e non rendicontare</t>
  </si>
  <si>
    <t>Please note that the overheads are fixed to a flat rate of exactly 25%.</t>
  </si>
  <si>
    <t xml:space="preserve">Please note that additional funding request under (a), (b) or (d) may be subject to 25% overhead. </t>
  </si>
  <si>
    <t>Yes may subject to 25% overheads</t>
  </si>
  <si>
    <r>
      <rPr>
        <b/>
        <u val="single"/>
        <sz val="10"/>
        <rFont val="Arial"/>
        <family val="2"/>
      </rPr>
      <t xml:space="preserve">Not </t>
    </r>
    <r>
      <rPr>
        <sz val="10"/>
        <rFont val="Arial"/>
        <family val="2"/>
      </rPr>
      <t>may subject to 25% overheads</t>
    </r>
  </si>
  <si>
    <r>
      <t>PER LA COSTRUZIONE DEL BUDGET  COMPILARE LA SHEET "</t>
    </r>
    <r>
      <rPr>
        <b/>
        <sz val="12"/>
        <rFont val="Berlin Sans FB Demi"/>
        <family val="2"/>
      </rPr>
      <t>HE_ERC</t>
    </r>
    <r>
      <rPr>
        <b/>
        <sz val="10"/>
        <rFont val="Arial"/>
        <family val="2"/>
      </rPr>
      <t xml:space="preserve">" </t>
    </r>
    <r>
      <rPr>
        <b/>
        <sz val="10"/>
        <color indexed="56"/>
        <rFont val="Arial"/>
        <family val="2"/>
      </rPr>
      <t xml:space="preserve"> </t>
    </r>
    <r>
      <rPr>
        <b/>
        <sz val="10"/>
        <color indexed="56"/>
        <rFont val="Bodoni MT Black"/>
        <family val="1"/>
      </rPr>
      <t>(</t>
    </r>
    <r>
      <rPr>
        <b/>
        <sz val="12"/>
        <color indexed="56"/>
        <rFont val="Bodoni MT Black"/>
        <family val="1"/>
      </rPr>
      <t>SOLO I CAMPI IN GIALLO)</t>
    </r>
    <r>
      <rPr>
        <b/>
        <sz val="10"/>
        <color indexed="56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(La compilazione di questa sheet permette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la compilazione automatica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delle sheet  "</t>
    </r>
    <r>
      <rPr>
        <b/>
        <sz val="10"/>
        <rFont val="Arial"/>
        <family val="2"/>
      </rPr>
      <t>SECTION 3- BUDGET"</t>
    </r>
    <r>
      <rPr>
        <sz val="10"/>
        <rFont val="Arial"/>
        <family val="2"/>
      </rPr>
      <t xml:space="preserve"> </t>
    </r>
  </si>
  <si>
    <t>ATTENZIONE:  se vengono utilizzate TERZE PARTI (chiamare Uffici Ricerca)</t>
  </si>
  <si>
    <r>
      <rPr>
        <b/>
        <sz val="12"/>
        <rFont val="Arial"/>
        <family val="2"/>
      </rPr>
      <t>(a)</t>
    </r>
    <r>
      <rPr>
        <sz val="10"/>
        <rFont val="Arial"/>
        <family val="2"/>
      </rPr>
      <t xml:space="preserve"> covering eligible 'start-up' costs for a PI moving from another country to the EU or an AC as a consequence of receiving an ERC grant;                                                                    </t>
    </r>
  </si>
  <si>
    <r>
      <rPr>
        <b/>
        <sz val="12"/>
        <rFont val="Arial"/>
        <family val="2"/>
      </rPr>
      <t>(b)</t>
    </r>
    <r>
      <rPr>
        <sz val="10"/>
        <rFont val="Arial"/>
        <family val="2"/>
      </rPr>
      <t xml:space="preserve"> the purchase of major equipment;</t>
    </r>
  </si>
  <si>
    <r>
      <rPr>
        <b/>
        <sz val="12"/>
        <rFont val="Arial"/>
        <family val="2"/>
      </rPr>
      <t>(c)</t>
    </r>
    <r>
      <rPr>
        <sz val="10"/>
        <rFont val="Arial"/>
        <family val="2"/>
      </rPr>
      <t xml:space="preserve"> access  to large facilities </t>
    </r>
  </si>
  <si>
    <r>
      <rPr>
        <b/>
        <sz val="12"/>
        <rFont val="Arial"/>
        <family val="2"/>
      </rPr>
      <t>(d)</t>
    </r>
    <r>
      <rPr>
        <sz val="10"/>
        <rFont val="Arial"/>
        <family val="2"/>
      </rPr>
      <t xml:space="preserve"> other major experimental and field work costs, excluding personnel costs, then you need to fully justify it in the description of resources. </t>
    </r>
  </si>
  <si>
    <r>
      <t xml:space="preserve">...then </t>
    </r>
    <r>
      <rPr>
        <b/>
        <sz val="14"/>
        <rFont val="Arial"/>
        <family val="2"/>
      </rPr>
      <t xml:space="preserve">you need to fully justify it in the description of resources. </t>
    </r>
  </si>
  <si>
    <r>
      <t xml:space="preserve"> Per  la voce "Attrezzature " compilare la sheet "</t>
    </r>
    <r>
      <rPr>
        <b/>
        <u val="single"/>
        <sz val="12"/>
        <rFont val="Berlin Sans FB Demi"/>
        <family val="2"/>
      </rPr>
      <t>Ammortamento UNIMI</t>
    </r>
    <r>
      <rPr>
        <b/>
        <sz val="14"/>
        <rFont val="Bodoni MT Black"/>
        <family val="1"/>
      </rPr>
      <t xml:space="preserve">" </t>
    </r>
    <r>
      <rPr>
        <b/>
        <sz val="14"/>
        <color indexed="10"/>
        <rFont val="Bodoni MT Black"/>
        <family val="1"/>
      </rPr>
      <t xml:space="preserve"> </t>
    </r>
    <r>
      <rPr>
        <b/>
        <sz val="12"/>
        <color indexed="56"/>
        <rFont val="Bodoni MT Black"/>
        <family val="1"/>
      </rPr>
      <t>(solo i campi in giallo)</t>
    </r>
  </si>
  <si>
    <t xml:space="preserve">COMPILAZIONE OBBLIGATORIA </t>
  </si>
  <si>
    <r>
      <t xml:space="preserve">Spese da sostenere realmente e rendicontare </t>
    </r>
    <r>
      <rPr>
        <b/>
        <sz val="10"/>
        <color indexed="60"/>
        <rFont val="Arial"/>
        <family val="2"/>
      </rPr>
      <t xml:space="preserve"> in rosso</t>
    </r>
  </si>
  <si>
    <r>
      <rPr>
        <sz val="18"/>
        <color indexed="60"/>
        <rFont val="Arial"/>
        <family val="2"/>
      </rPr>
      <t>**</t>
    </r>
    <r>
      <rPr>
        <sz val="10"/>
        <rFont val="Arial"/>
        <family val="2"/>
      </rPr>
      <t xml:space="preserve"> The maximum award is reduced pro rata temporis for projects of a shorter duration                                                        
</t>
    </r>
  </si>
  <si>
    <r>
      <rPr>
        <b/>
        <sz val="12"/>
        <rFont val="Arial"/>
        <family val="2"/>
      </rPr>
      <t>B.  Subcontracting Costs</t>
    </r>
    <r>
      <rPr>
        <sz val="12"/>
        <rFont val="Arial"/>
        <family val="2"/>
      </rPr>
      <t xml:space="preserve">   </t>
    </r>
    <r>
      <rPr>
        <sz val="10"/>
        <color indexed="60"/>
        <rFont val="Arial"/>
        <family val="2"/>
      </rPr>
      <t xml:space="preserve"> (no Indirect costs)</t>
    </r>
  </si>
  <si>
    <r>
      <t>Il calcolo del costo del personale deve avvenire mediante la compilaizone della sheet "</t>
    </r>
    <r>
      <rPr>
        <sz val="12"/>
        <rFont val="Arial"/>
        <family val="2"/>
      </rPr>
      <t xml:space="preserve"> </t>
    </r>
    <r>
      <rPr>
        <b/>
        <u val="single"/>
        <sz val="12"/>
        <rFont val="Berlin Sans FB Demi"/>
        <family val="2"/>
      </rPr>
      <t>Calculation staff costs UNIM</t>
    </r>
    <r>
      <rPr>
        <b/>
        <sz val="12"/>
        <rFont val="Berlin Sans FB Demi"/>
        <family val="2"/>
      </rPr>
      <t>I</t>
    </r>
    <r>
      <rPr>
        <b/>
        <sz val="10"/>
        <rFont val="Berlin Sans FB Demi"/>
        <family val="2"/>
      </rPr>
      <t>"</t>
    </r>
    <r>
      <rPr>
        <sz val="10"/>
        <rFont val="Arial"/>
        <family val="2"/>
      </rPr>
      <t xml:space="preserve">.        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La compilazione della sheet permette di pianificare  l'utilizzo del personale coinvolto nel progetto  (effort mesi /uomo)</t>
    </r>
    <r>
      <rPr>
        <b/>
        <u val="single"/>
        <sz val="10"/>
        <rFont val="Arial"/>
        <family val="2"/>
      </rPr>
      <t xml:space="preserve"> ed in automatico</t>
    </r>
    <r>
      <rPr>
        <sz val="10"/>
        <rFont val="Arial"/>
        <family val="0"/>
      </rPr>
      <t xml:space="preserve"> allocare il costo  del personale nella sheet " HE_ERC"</t>
    </r>
  </si>
  <si>
    <r>
      <t xml:space="preserve">Spese di viaggio e soggiorno </t>
    </r>
    <r>
      <rPr>
        <i/>
        <sz val="10"/>
        <rFont val="Arial"/>
        <family val="2"/>
      </rPr>
      <t xml:space="preserve">  (raccolta dati,  rimborso spese relatori)</t>
    </r>
  </si>
  <si>
    <t>Ritenuta Ente (….....% del Requested Grant)</t>
  </si>
  <si>
    <r>
      <t xml:space="preserve">Quota budget di ricerca obbligatoria per </t>
    </r>
    <r>
      <rPr>
        <u val="single"/>
        <sz val="10"/>
        <color indexed="60"/>
        <rFont val="Arial"/>
        <family val="2"/>
      </rPr>
      <t>SINGOLO PhD</t>
    </r>
    <r>
      <rPr>
        <sz val="10"/>
        <rFont val="Arial"/>
        <family val="2"/>
      </rPr>
      <t xml:space="preserve"> NON rendicontabile </t>
    </r>
    <r>
      <rPr>
        <b/>
        <sz val="10"/>
        <color indexed="60"/>
        <rFont val="Arial"/>
        <family val="2"/>
      </rPr>
      <t xml:space="preserve"> </t>
    </r>
    <r>
      <rPr>
        <b/>
        <sz val="8"/>
        <color indexed="60"/>
        <rFont val="Arial"/>
        <family val="2"/>
      </rPr>
      <t xml:space="preserve">* (vedi nota sotto) </t>
    </r>
  </si>
  <si>
    <t>UNIMI Corresponding PI</t>
  </si>
  <si>
    <t>2° PI</t>
  </si>
  <si>
    <t>3° PI</t>
  </si>
  <si>
    <t>4° PI</t>
  </si>
  <si>
    <t xml:space="preserve">Synerg Grant </t>
  </si>
  <si>
    <t>HORIZON EUROPE_ ERC   "SYNERGY GRANT"</t>
  </si>
  <si>
    <t>ERC  SYNERGY GRANT  (HORIZON EUROPE)</t>
  </si>
  <si>
    <t>Effort month        6 °year</t>
  </si>
  <si>
    <t>Total costs                         1 °year</t>
  </si>
  <si>
    <t>Total costs                   2 °year</t>
  </si>
  <si>
    <t>Total costs                3 °year</t>
  </si>
  <si>
    <t>Total costs                        4 °year</t>
  </si>
  <si>
    <t>Total costs                5 °year</t>
  </si>
  <si>
    <t>Total costs                 6 °year</t>
  </si>
  <si>
    <t>PI</t>
  </si>
  <si>
    <t>Total costs            6  °year</t>
  </si>
  <si>
    <t>Total costs                   4 °year</t>
  </si>
  <si>
    <t>Total costs                 3 °year</t>
  </si>
  <si>
    <t>Total costs                     2 °year</t>
  </si>
  <si>
    <t xml:space="preserve"> Total costs                       1 °year</t>
  </si>
  <si>
    <t xml:space="preserve">Technical staff      </t>
  </si>
  <si>
    <t xml:space="preserve">Other personnel </t>
  </si>
  <si>
    <r>
      <t xml:space="preserve">Spese di   viaggio e soggiorno </t>
    </r>
    <r>
      <rPr>
        <i/>
        <sz val="10"/>
        <rFont val="Arial"/>
        <family val="2"/>
      </rPr>
      <t xml:space="preserve"> (Partecipation Congress, Workshop, ecc) (Only Dissemination )</t>
    </r>
  </si>
  <si>
    <r>
      <t xml:space="preserve">Spese di viaggio e soggiorno  </t>
    </r>
    <r>
      <rPr>
        <i/>
        <sz val="10"/>
        <rFont val="Arial"/>
        <family val="2"/>
      </rPr>
      <t xml:space="preserve"> (meeting di progetto)</t>
    </r>
  </si>
  <si>
    <r>
      <t xml:space="preserve">please take into account the percentage of </t>
    </r>
    <r>
      <rPr>
        <b/>
        <u val="single"/>
        <sz val="10"/>
        <rFont val="Arial"/>
        <family val="2"/>
      </rPr>
      <t xml:space="preserve">PI Unimi </t>
    </r>
    <r>
      <rPr>
        <sz val="10"/>
        <rFont val="Arial"/>
        <family val="2"/>
      </rPr>
      <t>dedicated working time to run the ERC project</t>
    </r>
  </si>
  <si>
    <t>Other goods, works and services provided by third party  against payment and used of the beneficiary</t>
  </si>
  <si>
    <t>Equipment  provided by third party against payment and used of the beneficiary</t>
  </si>
  <si>
    <r>
      <t xml:space="preserve">D. Internally invoiced goods and services  </t>
    </r>
    <r>
      <rPr>
        <b/>
        <sz val="11"/>
        <color indexed="60"/>
        <rFont val="Arial"/>
        <family val="2"/>
      </rPr>
      <t xml:space="preserve"> </t>
    </r>
    <r>
      <rPr>
        <b/>
        <sz val="11"/>
        <color indexed="60"/>
        <rFont val="Arial"/>
        <family val="2"/>
      </rPr>
      <t xml:space="preserve">(no Indirect costs) </t>
    </r>
    <r>
      <rPr>
        <b/>
        <sz val="11"/>
        <rFont val="Arial"/>
        <family val="2"/>
      </rPr>
      <t xml:space="preserve">NO UNIMI
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23"/>
        <rFont val="Arial"/>
        <family val="2"/>
      </rPr>
      <t>In-kind contribution of Thirdy Party</t>
    </r>
    <r>
      <rPr>
        <b/>
        <i/>
        <u val="single"/>
        <sz val="10"/>
        <color indexed="23"/>
        <rFont val="Arial"/>
        <family val="2"/>
      </rPr>
      <t xml:space="preserve"> free of charge</t>
    </r>
    <r>
      <rPr>
        <b/>
        <i/>
        <sz val="10"/>
        <color indexed="23"/>
        <rFont val="Arial"/>
        <family val="2"/>
      </rPr>
      <t xml:space="preserve"> and used of the beneficiary</t>
    </r>
  </si>
  <si>
    <r>
      <t>When calculating the salary, please take into account the percentage of your dedicated working time to run the ERC funded project   (</t>
    </r>
    <r>
      <rPr>
        <b/>
        <sz val="10"/>
        <rFont val="Arial"/>
        <family val="2"/>
      </rPr>
      <t>i.e. minimum 30% of your total working time</t>
    </r>
    <r>
      <rPr>
        <sz val="10"/>
        <rFont val="Arial"/>
        <family val="2"/>
      </rPr>
      <t>). (cella J3)</t>
    </r>
  </si>
  <si>
    <r>
      <rPr>
        <b/>
        <sz val="14"/>
        <color indexed="60"/>
        <rFont val="Arial"/>
        <family val="2"/>
      </rPr>
      <t>**</t>
    </r>
    <r>
      <rPr>
        <b/>
        <sz val="10"/>
        <rFont val="Arial"/>
        <family val="2"/>
      </rPr>
      <t>Project duration (Max 72 mesi)</t>
    </r>
  </si>
  <si>
    <t>Synergy Grants can be up to a maximum of EUR 10.000 000 for a period of 6 years (pro rata for projects of shorter duration).</t>
  </si>
  <si>
    <r>
      <rPr>
        <b/>
        <u val="single"/>
        <sz val="12"/>
        <rFont val="Arial"/>
        <family val="2"/>
      </rPr>
      <t>Additional funding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is  NOT </t>
    </r>
    <r>
      <rPr>
        <sz val="10"/>
        <rFont val="Arial"/>
        <family val="2"/>
      </rPr>
      <t xml:space="preserve">subject to pro-rata temporis reduction for projects of shorter duration
                                                                                                                     </t>
    </r>
  </si>
  <si>
    <r>
      <rPr>
        <b/>
        <u val="single"/>
        <sz val="12"/>
        <rFont val="Arial"/>
        <family val="2"/>
      </rPr>
      <t xml:space="preserve">If additional funding </t>
    </r>
    <r>
      <rPr>
        <sz val="12"/>
        <rFont val="Arial"/>
        <family val="2"/>
      </rPr>
      <t xml:space="preserve">above the ceiling of 10.000.000 € for SYG is requested for:  </t>
    </r>
  </si>
  <si>
    <r>
      <rPr>
        <b/>
        <sz val="18"/>
        <color indexed="60"/>
        <rFont val="Arial"/>
        <family val="2"/>
      </rPr>
      <t>**</t>
    </r>
    <r>
      <rPr>
        <b/>
        <sz val="8"/>
        <color indexed="60"/>
        <rFont val="Arial"/>
        <family val="2"/>
      </rPr>
      <t xml:space="preserve">Max </t>
    </r>
  </si>
  <si>
    <r>
      <t xml:space="preserve"> Procedura:                                                                                              Individuare il profilo del  docente/ricercatore attraverso la classe e lo scatto           e rilevare il costo annuo </t>
    </r>
    <r>
      <rPr>
        <b/>
        <sz val="10"/>
        <rFont val="Arial"/>
        <family val="2"/>
      </rPr>
      <t xml:space="preserve">diminuito dal costo IRAP annuale   </t>
    </r>
    <r>
      <rPr>
        <sz val="10"/>
        <rFont val="Arial"/>
        <family val="2"/>
      </rPr>
      <t xml:space="preserve">                </t>
    </r>
    <r>
      <rPr>
        <b/>
        <u val="single"/>
        <sz val="16"/>
        <color indexed="60"/>
        <rFont val="Arial"/>
        <family val="2"/>
      </rPr>
      <t>L'IRAP non è un costo eleggibile</t>
    </r>
  </si>
  <si>
    <t>UE_ Horizon  Europe - ERC SYNERGY</t>
  </si>
  <si>
    <r>
      <rPr>
        <sz val="10"/>
        <rFont val="Arial"/>
        <family val="2"/>
      </rPr>
      <t>Seconded Persons</t>
    </r>
    <r>
      <rPr>
        <i/>
        <sz val="10"/>
        <rFont val="Arial"/>
        <family val="2"/>
      </rPr>
      <t xml:space="preserve">  </t>
    </r>
    <r>
      <rPr>
        <i/>
        <sz val="10"/>
        <color indexed="23"/>
        <rFont val="Arial"/>
        <family val="2"/>
      </rPr>
      <t>(provided by Third Party  against payment and used of the beneficiary)</t>
    </r>
  </si>
  <si>
    <r>
      <t>D. Internally invoiced goods and services</t>
    </r>
    <r>
      <rPr>
        <sz val="10"/>
        <color indexed="60"/>
        <rFont val="Arial"/>
        <family val="2"/>
      </rPr>
      <t xml:space="preserve">   </t>
    </r>
    <r>
      <rPr>
        <b/>
        <sz val="10"/>
        <color indexed="60"/>
        <rFont val="Arial"/>
        <family val="2"/>
      </rPr>
      <t>(no Indirect costs)</t>
    </r>
    <r>
      <rPr>
        <b/>
        <sz val="12"/>
        <rFont val="Arial"/>
        <family val="2"/>
      </rPr>
      <t xml:space="preserve"> </t>
    </r>
    <r>
      <rPr>
        <b/>
        <sz val="12"/>
        <color indexed="56"/>
        <rFont val="Arial"/>
        <family val="2"/>
      </rPr>
      <t xml:space="preserve">NOT APPLICABLE UNIMI </t>
    </r>
    <r>
      <rPr>
        <b/>
        <sz val="12"/>
        <color indexed="60"/>
        <rFont val="Arial"/>
        <family val="2"/>
      </rPr>
      <t xml:space="preserve">               </t>
    </r>
    <r>
      <rPr>
        <i/>
        <sz val="9"/>
        <rFont val="Arial"/>
        <family val="2"/>
      </rPr>
      <t>In-kind contribution of Thirdy Party free of charge and used of the beneficiary</t>
    </r>
  </si>
  <si>
    <t>months</t>
  </si>
  <si>
    <t>Average personnel cost</t>
  </si>
  <si>
    <t>TOTAL PERSONNEL COSTS</t>
  </si>
  <si>
    <t>differenza non ammortazzibile da imputare su Overheads o altri  fondi</t>
  </si>
  <si>
    <t>project duration  max  6 anni</t>
  </si>
  <si>
    <t xml:space="preserve"> UNIMI </t>
  </si>
  <si>
    <t xml:space="preserve"> UNIMI</t>
  </si>
  <si>
    <t>Researcher   (PI)</t>
  </si>
  <si>
    <t>Temporary research contract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</si>
</sst>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_-;\-* #,##0_-;_-* &quot;-&quot;??_-;_-@_-"/>
    <numFmt numFmtId="173" formatCode="_(* #,##0_);_(* \(#,##0\);_(* &quot;-&quot;_);_(@_)"/>
    <numFmt numFmtId="174" formatCode="_(&quot;$&quot;* #,##0_);_(&quot;$&quot;* \(#,##0\);_(&quot;$&quot;* &quot;-&quot;_);_(@_)"/>
    <numFmt numFmtId="175" formatCode="#,##0_ ;\-#,##0\ "/>
    <numFmt numFmtId="176" formatCode="#,##0\ [$€-1];[Red]\-#,##0\ [$€-1]"/>
    <numFmt numFmtId="177" formatCode="_-* #,##0.0_-;\-* #,##0.0_-;_-* &quot;-&quot;??_-;_-@_-"/>
    <numFmt numFmtId="178" formatCode="0.0"/>
    <numFmt numFmtId="179" formatCode="_-* #,##0.000_-;\-* #,##0.000_-;_-* &quot;-&quot;??_-;_-@_-"/>
    <numFmt numFmtId="180" formatCode="_-* #,##0.0000_-;\-* #,##0.0000_-;_-* &quot;-&quot;??_-;_-@_-"/>
    <numFmt numFmtId="181" formatCode="0.000"/>
    <numFmt numFmtId="182" formatCode="0.0000"/>
    <numFmt numFmtId="183" formatCode="_-* #,##0.0_-;\-* #,##0.0_-;_-* &quot;-&quot;?_-;_-@_-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  <numFmt numFmtId="188" formatCode="0.0%"/>
    <numFmt numFmtId="189" formatCode="0.000%"/>
    <numFmt numFmtId="190" formatCode="0.0000%"/>
    <numFmt numFmtId="191" formatCode="_-* #,##0.0_-;\-* #,##0.0_-;_-* &quot;-&quot;_-;_-@_-"/>
    <numFmt numFmtId="192" formatCode="_-* #,##0.00_-;\-* #,##0.00_-;_-* &quot;-&quot;_-;_-@_-"/>
    <numFmt numFmtId="193" formatCode="_-* #,##0.0\ _€_-;\-* #,##0.0\ _€_-;_-* &quot;-&quot;?\ _€_-;_-@_-"/>
    <numFmt numFmtId="194" formatCode="[$€-2]\ #,##0.00;[Red]\-[$€-2]\ #,##0.00"/>
  </numFmts>
  <fonts count="1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ntique Olive Roman"/>
      <family val="2"/>
    </font>
    <font>
      <b/>
      <sz val="14"/>
      <name val="Aharoni"/>
      <family val="0"/>
    </font>
    <font>
      <b/>
      <sz val="10"/>
      <name val="Palatino Linotype"/>
      <family val="1"/>
    </font>
    <font>
      <b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4"/>
      <name val="Palatino Linotype"/>
      <family val="1"/>
    </font>
    <font>
      <sz val="14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b/>
      <sz val="9"/>
      <color indexed="10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sz val="24"/>
      <name val="Arial Rounded MT Bold"/>
      <family val="2"/>
    </font>
    <font>
      <b/>
      <sz val="14"/>
      <name val="Arial"/>
      <family val="2"/>
    </font>
    <font>
      <b/>
      <sz val="8"/>
      <color indexed="60"/>
      <name val="Arial"/>
      <family val="2"/>
    </font>
    <font>
      <b/>
      <sz val="9"/>
      <name val="Tahoma"/>
      <family val="2"/>
    </font>
    <font>
      <b/>
      <sz val="14"/>
      <name val="Bodoni MT Black"/>
      <family val="1"/>
    </font>
    <font>
      <b/>
      <sz val="14"/>
      <color indexed="10"/>
      <name val="Bodoni MT Black"/>
      <family val="1"/>
    </font>
    <font>
      <u val="single"/>
      <sz val="10"/>
      <color indexed="12"/>
      <name val="Arial"/>
      <family val="2"/>
    </font>
    <font>
      <b/>
      <sz val="12"/>
      <color indexed="56"/>
      <name val="Bodoni MT Black"/>
      <family val="1"/>
    </font>
    <font>
      <b/>
      <sz val="10"/>
      <color indexed="56"/>
      <name val="Arial"/>
      <family val="2"/>
    </font>
    <font>
      <b/>
      <sz val="10"/>
      <color indexed="56"/>
      <name val="Bodoni MT Black"/>
      <family val="1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2"/>
      <name val="Arial Black"/>
      <family val="2"/>
    </font>
    <font>
      <sz val="7"/>
      <name val="Tahoma"/>
      <family val="2"/>
    </font>
    <font>
      <sz val="8"/>
      <name val="Tahoma"/>
      <family val="2"/>
    </font>
    <font>
      <b/>
      <sz val="8"/>
      <color indexed="57"/>
      <name val="Arial"/>
      <family val="2"/>
    </font>
    <font>
      <b/>
      <sz val="10"/>
      <color indexed="60"/>
      <name val="Arial"/>
      <family val="2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b/>
      <u val="single"/>
      <sz val="12"/>
      <name val="Arial"/>
      <family val="2"/>
    </font>
    <font>
      <b/>
      <sz val="10"/>
      <name val="Berlin Sans FB Demi"/>
      <family val="2"/>
    </font>
    <font>
      <b/>
      <sz val="12"/>
      <name val="Berlin Sans FB Demi"/>
      <family val="2"/>
    </font>
    <font>
      <b/>
      <u val="single"/>
      <sz val="12"/>
      <name val="Berlin Sans FB Demi"/>
      <family val="2"/>
    </font>
    <font>
      <b/>
      <sz val="20"/>
      <name val="Arial"/>
      <family val="2"/>
    </font>
    <font>
      <sz val="10"/>
      <color indexed="60"/>
      <name val="Arial"/>
      <family val="2"/>
    </font>
    <font>
      <sz val="18"/>
      <color indexed="60"/>
      <name val="Arial"/>
      <family val="2"/>
    </font>
    <font>
      <u val="single"/>
      <sz val="10"/>
      <color indexed="60"/>
      <name val="Arial"/>
      <family val="2"/>
    </font>
    <font>
      <b/>
      <sz val="8"/>
      <name val="Arial"/>
      <family val="2"/>
    </font>
    <font>
      <b/>
      <sz val="14"/>
      <color indexed="60"/>
      <name val="Arial"/>
      <family val="2"/>
    </font>
    <font>
      <b/>
      <i/>
      <sz val="10"/>
      <color indexed="23"/>
      <name val="Arial"/>
      <family val="2"/>
    </font>
    <font>
      <b/>
      <i/>
      <u val="single"/>
      <sz val="10"/>
      <color indexed="23"/>
      <name val="Arial"/>
      <family val="2"/>
    </font>
    <font>
      <b/>
      <sz val="18"/>
      <color indexed="60"/>
      <name val="Arial"/>
      <family val="2"/>
    </font>
    <font>
      <b/>
      <u val="single"/>
      <sz val="16"/>
      <color indexed="60"/>
      <name val="Arial"/>
      <family val="2"/>
    </font>
    <font>
      <i/>
      <sz val="9"/>
      <name val="Arial"/>
      <family val="2"/>
    </font>
    <font>
      <i/>
      <sz val="10"/>
      <color indexed="23"/>
      <name val="Arial"/>
      <family val="2"/>
    </font>
    <font>
      <b/>
      <sz val="12"/>
      <color indexed="5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Arial"/>
      <family val="2"/>
    </font>
    <font>
      <sz val="10"/>
      <name val="Calibri"/>
      <family val="2"/>
    </font>
    <font>
      <sz val="8"/>
      <color indexed="10"/>
      <name val="Arial"/>
      <family val="2"/>
    </font>
    <font>
      <b/>
      <sz val="8"/>
      <color indexed="63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8"/>
      <color indexed="60"/>
      <name val="Arial"/>
      <family val="2"/>
    </font>
    <font>
      <b/>
      <sz val="16"/>
      <color indexed="60"/>
      <name val="Arial"/>
      <family val="2"/>
    </font>
    <font>
      <sz val="14"/>
      <color indexed="60"/>
      <name val="Arial"/>
      <family val="2"/>
    </font>
    <font>
      <b/>
      <i/>
      <sz val="10"/>
      <color indexed="55"/>
      <name val="Arial"/>
      <family val="2"/>
    </font>
    <font>
      <b/>
      <i/>
      <sz val="10"/>
      <color indexed="63"/>
      <name val="Arial"/>
      <family val="2"/>
    </font>
    <font>
      <sz val="10"/>
      <color indexed="23"/>
      <name val="Arial"/>
      <family val="2"/>
    </font>
    <font>
      <sz val="11"/>
      <color indexed="60"/>
      <name val="Arial"/>
      <family val="2"/>
    </font>
    <font>
      <b/>
      <sz val="24"/>
      <color indexed="36"/>
      <name val="Aharoni"/>
      <family val="0"/>
    </font>
    <font>
      <b/>
      <sz val="16"/>
      <color indexed="36"/>
      <name val="Berlin Sans FB"/>
      <family val="2"/>
    </font>
    <font>
      <sz val="10"/>
      <color indexed="36"/>
      <name val="Arial"/>
      <family val="2"/>
    </font>
    <font>
      <b/>
      <sz val="20"/>
      <color indexed="56"/>
      <name val="Arial"/>
      <family val="2"/>
    </font>
    <font>
      <b/>
      <sz val="12"/>
      <color indexed="8"/>
      <name val="Arial Unicode MS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222222"/>
      <name val="Arial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b/>
      <sz val="8"/>
      <color rgb="FF222222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8"/>
      <color rgb="FFC00000"/>
      <name val="Arial"/>
      <family val="2"/>
    </font>
    <font>
      <b/>
      <sz val="16"/>
      <color rgb="FFC00000"/>
      <name val="Arial"/>
      <family val="2"/>
    </font>
    <font>
      <b/>
      <sz val="8"/>
      <color rgb="FFC00000"/>
      <name val="Arial"/>
      <family val="2"/>
    </font>
    <font>
      <b/>
      <sz val="14"/>
      <color rgb="FFC00000"/>
      <name val="Arial"/>
      <family val="2"/>
    </font>
    <font>
      <b/>
      <sz val="11"/>
      <color rgb="FFC00000"/>
      <name val="Arial"/>
      <family val="2"/>
    </font>
    <font>
      <sz val="14"/>
      <color rgb="FFC00000"/>
      <name val="Arial"/>
      <family val="2"/>
    </font>
    <font>
      <b/>
      <i/>
      <sz val="10"/>
      <color theme="0" tint="-0.3499799966812134"/>
      <name val="Arial"/>
      <family val="2"/>
    </font>
    <font>
      <b/>
      <i/>
      <sz val="10"/>
      <color theme="1" tint="0.34999001026153564"/>
      <name val="Arial"/>
      <family val="2"/>
    </font>
    <font>
      <sz val="10"/>
      <color theme="0" tint="-0.4999699890613556"/>
      <name val="Arial"/>
      <family val="2"/>
    </font>
    <font>
      <sz val="11"/>
      <color rgb="FFC00000"/>
      <name val="Arial"/>
      <family val="2"/>
    </font>
    <font>
      <b/>
      <sz val="24"/>
      <color rgb="FF7030A0"/>
      <name val="Aharoni"/>
      <family val="0"/>
    </font>
    <font>
      <b/>
      <sz val="16"/>
      <color rgb="FF7030A0"/>
      <name val="Berlin Sans FB"/>
      <family val="2"/>
    </font>
    <font>
      <sz val="10"/>
      <color rgb="FF7030A0"/>
      <name val="Arial"/>
      <family val="2"/>
    </font>
    <font>
      <b/>
      <sz val="20"/>
      <color rgb="FF002060"/>
      <name val="Arial"/>
      <family val="2"/>
    </font>
    <font>
      <b/>
      <sz val="12"/>
      <color rgb="FF000000"/>
      <name val="Arial Unicode MS"/>
      <family val="2"/>
    </font>
    <font>
      <b/>
      <sz val="16"/>
      <color rgb="FF00206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1" applyNumberFormat="0" applyAlignment="0" applyProtection="0"/>
    <xf numFmtId="0" fontId="103" fillId="0" borderId="2" applyNumberFormat="0" applyFill="0" applyAlignment="0" applyProtection="0"/>
    <xf numFmtId="0" fontId="104" fillId="21" borderId="3" applyNumberFormat="0" applyAlignment="0" applyProtection="0"/>
    <xf numFmtId="0" fontId="30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1" fillId="26" borderId="0" applyNumberFormat="0" applyBorder="0" applyAlignment="0" applyProtection="0"/>
    <xf numFmtId="0" fontId="101" fillId="27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6" fillId="28" borderId="1" applyNumberFormat="0" applyAlignment="0" applyProtection="0"/>
    <xf numFmtId="165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7" fillId="29" borderId="0" applyNumberFormat="0" applyBorder="0" applyAlignment="0" applyProtection="0"/>
    <xf numFmtId="0" fontId="10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108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14" fillId="0" borderId="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31" borderId="0" applyNumberFormat="0" applyBorder="0" applyAlignment="0" applyProtection="0"/>
    <xf numFmtId="0" fontId="117" fillId="32" borderId="0" applyNumberFormat="0" applyBorder="0" applyAlignment="0" applyProtection="0"/>
    <xf numFmtId="171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172" fontId="0" fillId="0" borderId="0" xfId="57" applyNumberFormat="1" applyFont="1" applyBorder="1" applyAlignment="1">
      <alignment vertical="center"/>
    </xf>
    <xf numFmtId="172" fontId="0" fillId="0" borderId="0" xfId="57" applyNumberFormat="1" applyFont="1" applyAlignment="1">
      <alignment/>
    </xf>
    <xf numFmtId="172" fontId="0" fillId="0" borderId="0" xfId="57" applyNumberFormat="1" applyFont="1" applyAlignment="1">
      <alignment vertical="center"/>
    </xf>
    <xf numFmtId="172" fontId="0" fillId="0" borderId="12" xfId="57" applyNumberFormat="1" applyFont="1" applyBorder="1" applyAlignment="1">
      <alignment vertical="center"/>
    </xf>
    <xf numFmtId="172" fontId="0" fillId="0" borderId="13" xfId="57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2" fontId="0" fillId="0" borderId="14" xfId="57" applyNumberFormat="1" applyFont="1" applyBorder="1" applyAlignment="1">
      <alignment vertical="center"/>
    </xf>
    <xf numFmtId="172" fontId="0" fillId="0" borderId="0" xfId="57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textRotation="90"/>
    </xf>
    <xf numFmtId="172" fontId="0" fillId="0" borderId="16" xfId="57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2" fontId="0" fillId="0" borderId="17" xfId="57" applyNumberFormat="1" applyFont="1" applyBorder="1" applyAlignment="1">
      <alignment horizontal="center" vertical="center"/>
    </xf>
    <xf numFmtId="172" fontId="0" fillId="0" borderId="18" xfId="57" applyNumberFormat="1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center" vertical="center"/>
    </xf>
    <xf numFmtId="172" fontId="0" fillId="0" borderId="18" xfId="57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 textRotation="90"/>
    </xf>
    <xf numFmtId="172" fontId="0" fillId="0" borderId="17" xfId="57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 textRotation="90" wrapText="1"/>
    </xf>
    <xf numFmtId="172" fontId="0" fillId="0" borderId="21" xfId="57" applyNumberFormat="1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33" borderId="19" xfId="0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4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172" fontId="3" fillId="34" borderId="19" xfId="57" applyNumberFormat="1" applyFont="1" applyFill="1" applyBorder="1" applyAlignment="1">
      <alignment horizontal="center" vertical="center"/>
    </xf>
    <xf numFmtId="172" fontId="3" fillId="34" borderId="13" xfId="57" applyNumberFormat="1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29" xfId="0" applyBorder="1" applyAlignment="1">
      <alignment/>
    </xf>
    <xf numFmtId="172" fontId="0" fillId="0" borderId="14" xfId="57" applyNumberFormat="1" applyFont="1" applyBorder="1" applyAlignment="1">
      <alignment horizontal="center" vertical="center"/>
    </xf>
    <xf numFmtId="172" fontId="0" fillId="0" borderId="0" xfId="57" applyNumberFormat="1" applyFont="1" applyFill="1" applyBorder="1" applyAlignment="1">
      <alignment vertical="center"/>
    </xf>
    <xf numFmtId="172" fontId="5" fillId="0" borderId="0" xfId="57" applyNumberFormat="1" applyFont="1" applyBorder="1" applyAlignment="1">
      <alignment vertical="center"/>
    </xf>
    <xf numFmtId="172" fontId="118" fillId="0" borderId="0" xfId="57" applyNumberFormat="1" applyFont="1" applyAlignment="1">
      <alignment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19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20" fillId="35" borderId="43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textRotation="90" wrapText="1"/>
    </xf>
    <xf numFmtId="0" fontId="121" fillId="0" borderId="41" xfId="0" applyFont="1" applyBorder="1" applyAlignment="1">
      <alignment horizontal="center"/>
    </xf>
    <xf numFmtId="0" fontId="122" fillId="0" borderId="41" xfId="0" applyFont="1" applyBorder="1" applyAlignment="1">
      <alignment/>
    </xf>
    <xf numFmtId="0" fontId="121" fillId="0" borderId="41" xfId="0" applyFont="1" applyBorder="1" applyAlignment="1">
      <alignment horizontal="center" wrapText="1"/>
    </xf>
    <xf numFmtId="0" fontId="121" fillId="0" borderId="43" xfId="0" applyFont="1" applyBorder="1" applyAlignment="1">
      <alignment horizontal="center"/>
    </xf>
    <xf numFmtId="0" fontId="0" fillId="0" borderId="40" xfId="0" applyBorder="1" applyAlignment="1">
      <alignment wrapText="1"/>
    </xf>
    <xf numFmtId="3" fontId="0" fillId="0" borderId="41" xfId="0" applyNumberFormat="1" applyBorder="1" applyAlignment="1">
      <alignment/>
    </xf>
    <xf numFmtId="10" fontId="0" fillId="0" borderId="41" xfId="0" applyNumberFormat="1" applyBorder="1" applyAlignment="1">
      <alignment/>
    </xf>
    <xf numFmtId="10" fontId="0" fillId="34" borderId="41" xfId="0" applyNumberFormat="1" applyFill="1" applyBorder="1" applyAlignment="1">
      <alignment/>
    </xf>
    <xf numFmtId="0" fontId="0" fillId="34" borderId="43" xfId="0" applyFill="1" applyBorder="1" applyAlignment="1">
      <alignment/>
    </xf>
    <xf numFmtId="172" fontId="123" fillId="34" borderId="41" xfId="0" applyNumberFormat="1" applyFont="1" applyFill="1" applyBorder="1" applyAlignment="1">
      <alignment/>
    </xf>
    <xf numFmtId="172" fontId="123" fillId="34" borderId="42" xfId="0" applyNumberFormat="1" applyFont="1" applyFill="1" applyBorder="1" applyAlignment="1">
      <alignment wrapText="1"/>
    </xf>
    <xf numFmtId="0" fontId="0" fillId="0" borderId="44" xfId="0" applyBorder="1" applyAlignment="1">
      <alignment/>
    </xf>
    <xf numFmtId="3" fontId="0" fillId="0" borderId="41" xfId="0" applyNumberFormat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10" fontId="0" fillId="34" borderId="41" xfId="0" applyNumberFormat="1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164" fontId="82" fillId="34" borderId="41" xfId="0" applyNumberFormat="1" applyFont="1" applyFill="1" applyBorder="1" applyAlignment="1">
      <alignment horizontal="center"/>
    </xf>
    <xf numFmtId="0" fontId="0" fillId="0" borderId="12" xfId="110" applyBorder="1">
      <alignment/>
      <protection/>
    </xf>
    <xf numFmtId="165" fontId="0" fillId="0" borderId="12" xfId="81" applyNumberFormat="1" applyFont="1" applyBorder="1" applyAlignment="1">
      <alignment/>
    </xf>
    <xf numFmtId="0" fontId="0" fillId="0" borderId="0" xfId="110">
      <alignment/>
      <protection/>
    </xf>
    <xf numFmtId="0" fontId="0" fillId="0" borderId="0" xfId="110" applyBorder="1">
      <alignment/>
      <protection/>
    </xf>
    <xf numFmtId="165" fontId="0" fillId="0" borderId="0" xfId="81" applyNumberFormat="1" applyFont="1" applyBorder="1" applyAlignment="1">
      <alignment/>
    </xf>
    <xf numFmtId="0" fontId="0" fillId="0" borderId="26" xfId="110" applyBorder="1">
      <alignment/>
      <protection/>
    </xf>
    <xf numFmtId="165" fontId="0" fillId="0" borderId="26" xfId="81" applyNumberFormat="1" applyFont="1" applyBorder="1" applyAlignment="1">
      <alignment/>
    </xf>
    <xf numFmtId="0" fontId="3" fillId="36" borderId="29" xfId="110" applyFont="1" applyFill="1" applyBorder="1" applyAlignment="1">
      <alignment horizontal="center" vertical="center" wrapText="1"/>
      <protection/>
    </xf>
    <xf numFmtId="165" fontId="3" fillId="36" borderId="29" xfId="81" applyFont="1" applyFill="1" applyBorder="1" applyAlignment="1">
      <alignment horizontal="center" vertical="center" wrapText="1"/>
    </xf>
    <xf numFmtId="0" fontId="3" fillId="37" borderId="29" xfId="110" applyFont="1" applyFill="1" applyBorder="1" applyAlignment="1">
      <alignment horizontal="center" vertical="center" wrapText="1"/>
      <protection/>
    </xf>
    <xf numFmtId="165" fontId="3" fillId="36" borderId="29" xfId="81" applyNumberFormat="1" applyFont="1" applyFill="1" applyBorder="1" applyAlignment="1">
      <alignment horizontal="center" vertical="center" wrapText="1"/>
    </xf>
    <xf numFmtId="0" fontId="20" fillId="0" borderId="0" xfId="110" applyFont="1" applyFill="1" applyBorder="1" applyAlignment="1">
      <alignment textRotation="90"/>
      <protection/>
    </xf>
    <xf numFmtId="0" fontId="0" fillId="0" borderId="0" xfId="110" applyFill="1" applyBorder="1">
      <alignment/>
      <protection/>
    </xf>
    <xf numFmtId="165" fontId="0" fillId="34" borderId="33" xfId="81" applyNumberFormat="1" applyFont="1" applyFill="1" applyBorder="1" applyAlignment="1">
      <alignment vertical="center"/>
    </xf>
    <xf numFmtId="165" fontId="0" fillId="0" borderId="0" xfId="110" applyNumberFormat="1">
      <alignment/>
      <protection/>
    </xf>
    <xf numFmtId="0" fontId="3" fillId="34" borderId="10" xfId="110" applyFont="1" applyFill="1" applyBorder="1">
      <alignment/>
      <protection/>
    </xf>
    <xf numFmtId="165" fontId="0" fillId="34" borderId="10" xfId="110" applyNumberFormat="1" applyFill="1" applyBorder="1">
      <alignment/>
      <protection/>
    </xf>
    <xf numFmtId="0" fontId="0" fillId="34" borderId="45" xfId="110" applyFill="1" applyBorder="1">
      <alignment/>
      <protection/>
    </xf>
    <xf numFmtId="0" fontId="0" fillId="34" borderId="11" xfId="110" applyFill="1" applyBorder="1" applyAlignment="1">
      <alignment horizontal="center" vertical="center"/>
      <protection/>
    </xf>
    <xf numFmtId="165" fontId="3" fillId="34" borderId="29" xfId="81" applyFont="1" applyFill="1" applyBorder="1" applyAlignment="1">
      <alignment vertical="center"/>
    </xf>
    <xf numFmtId="0" fontId="0" fillId="0" borderId="15" xfId="110" applyBorder="1">
      <alignment/>
      <protection/>
    </xf>
    <xf numFmtId="0" fontId="3" fillId="0" borderId="15" xfId="110" applyFont="1" applyFill="1" applyBorder="1">
      <alignment/>
      <protection/>
    </xf>
    <xf numFmtId="165" fontId="3" fillId="38" borderId="29" xfId="110" applyNumberFormat="1" applyFont="1" applyFill="1" applyBorder="1">
      <alignment/>
      <protection/>
    </xf>
    <xf numFmtId="0" fontId="0" fillId="0" borderId="46" xfId="110" applyBorder="1">
      <alignment/>
      <protection/>
    </xf>
    <xf numFmtId="172" fontId="0" fillId="0" borderId="47" xfId="57" applyNumberFormat="1" applyFont="1" applyBorder="1" applyAlignment="1">
      <alignment horizontal="center" vertical="center"/>
    </xf>
    <xf numFmtId="172" fontId="0" fillId="0" borderId="48" xfId="57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2" fontId="0" fillId="37" borderId="29" xfId="57" applyNumberFormat="1" applyFont="1" applyFill="1" applyBorder="1" applyAlignment="1">
      <alignment vertical="center"/>
    </xf>
    <xf numFmtId="172" fontId="0" fillId="0" borderId="21" xfId="57" applyNumberFormat="1" applyFont="1" applyBorder="1" applyAlignment="1">
      <alignment vertical="center"/>
    </xf>
    <xf numFmtId="172" fontId="3" fillId="34" borderId="29" xfId="57" applyNumberFormat="1" applyFont="1" applyFill="1" applyBorder="1" applyAlignment="1">
      <alignment vertical="center"/>
    </xf>
    <xf numFmtId="172" fontId="3" fillId="34" borderId="10" xfId="57" applyNumberFormat="1" applyFont="1" applyFill="1" applyBorder="1" applyAlignment="1">
      <alignment vertical="center"/>
    </xf>
    <xf numFmtId="0" fontId="0" fillId="0" borderId="0" xfId="0" applyAlignment="1">
      <alignment/>
    </xf>
    <xf numFmtId="0" fontId="124" fillId="0" borderId="0" xfId="0" applyFont="1" applyAlignment="1">
      <alignment horizontal="center"/>
    </xf>
    <xf numFmtId="176" fontId="15" fillId="0" borderId="0" xfId="0" applyNumberFormat="1" applyFont="1" applyAlignment="1">
      <alignment horizontal="center"/>
    </xf>
    <xf numFmtId="176" fontId="124" fillId="0" borderId="0" xfId="0" applyNumberFormat="1" applyFont="1" applyAlignment="1">
      <alignment horizontal="center"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0" borderId="46" xfId="0" applyBorder="1" applyAlignment="1">
      <alignment/>
    </xf>
    <xf numFmtId="0" fontId="0" fillId="0" borderId="26" xfId="0" applyFont="1" applyBorder="1" applyAlignment="1">
      <alignment horizontal="center"/>
    </xf>
    <xf numFmtId="0" fontId="3" fillId="0" borderId="41" xfId="0" applyFont="1" applyFill="1" applyBorder="1" applyAlignment="1">
      <alignment vertical="center"/>
    </xf>
    <xf numFmtId="172" fontId="25" fillId="37" borderId="41" xfId="0" applyNumberFormat="1" applyFont="1" applyFill="1" applyBorder="1" applyAlignment="1">
      <alignment vertical="center" wrapText="1"/>
    </xf>
    <xf numFmtId="165" fontId="0" fillId="34" borderId="38" xfId="81" applyNumberFormat="1" applyFont="1" applyFill="1" applyBorder="1" applyAlignment="1">
      <alignment vertical="center"/>
    </xf>
    <xf numFmtId="0" fontId="0" fillId="0" borderId="34" xfId="110" applyFont="1" applyFill="1" applyBorder="1" applyAlignment="1">
      <alignment vertical="center"/>
      <protection/>
    </xf>
    <xf numFmtId="165" fontId="0" fillId="0" borderId="42" xfId="81" applyFont="1" applyFill="1" applyBorder="1" applyAlignment="1">
      <alignment vertical="center"/>
    </xf>
    <xf numFmtId="0" fontId="0" fillId="0" borderId="51" xfId="110" applyFill="1" applyBorder="1" applyAlignment="1">
      <alignment vertical="center"/>
      <protection/>
    </xf>
    <xf numFmtId="165" fontId="0" fillId="0" borderId="52" xfId="8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4" borderId="31" xfId="110" applyFill="1" applyBorder="1" applyAlignment="1">
      <alignment horizontal="center" vertical="center"/>
      <protection/>
    </xf>
    <xf numFmtId="0" fontId="0" fillId="4" borderId="36" xfId="110" applyFill="1" applyBorder="1" applyAlignment="1">
      <alignment horizontal="center" vertical="center"/>
      <protection/>
    </xf>
    <xf numFmtId="0" fontId="0" fillId="4" borderId="53" xfId="110" applyFill="1" applyBorder="1" applyAlignment="1">
      <alignment horizontal="center" vertical="center"/>
      <protection/>
    </xf>
    <xf numFmtId="0" fontId="0" fillId="4" borderId="41" xfId="110" applyFill="1" applyBorder="1" applyAlignment="1">
      <alignment horizontal="center" vertical="center"/>
      <protection/>
    </xf>
    <xf numFmtId="0" fontId="123" fillId="33" borderId="40" xfId="0" applyFont="1" applyFill="1" applyBorder="1" applyAlignment="1">
      <alignment/>
    </xf>
    <xf numFmtId="0" fontId="123" fillId="39" borderId="39" xfId="0" applyFont="1" applyFill="1" applyBorder="1" applyAlignment="1">
      <alignment/>
    </xf>
    <xf numFmtId="0" fontId="123" fillId="39" borderId="40" xfId="0" applyFont="1" applyFill="1" applyBorder="1" applyAlignment="1">
      <alignment/>
    </xf>
    <xf numFmtId="172" fontId="123" fillId="39" borderId="41" xfId="0" applyNumberFormat="1" applyFont="1" applyFill="1" applyBorder="1" applyAlignment="1">
      <alignment/>
    </xf>
    <xf numFmtId="172" fontId="123" fillId="39" borderId="42" xfId="0" applyNumberFormat="1" applyFont="1" applyFill="1" applyBorder="1" applyAlignment="1">
      <alignment wrapText="1"/>
    </xf>
    <xf numFmtId="0" fontId="123" fillId="40" borderId="39" xfId="0" applyFont="1" applyFill="1" applyBorder="1" applyAlignment="1">
      <alignment/>
    </xf>
    <xf numFmtId="0" fontId="123" fillId="40" borderId="40" xfId="0" applyFont="1" applyFill="1" applyBorder="1" applyAlignment="1">
      <alignment/>
    </xf>
    <xf numFmtId="172" fontId="123" fillId="40" borderId="41" xfId="0" applyNumberFormat="1" applyFont="1" applyFill="1" applyBorder="1" applyAlignment="1">
      <alignment/>
    </xf>
    <xf numFmtId="0" fontId="3" fillId="0" borderId="51" xfId="0" applyFont="1" applyBorder="1" applyAlignment="1">
      <alignment/>
    </xf>
    <xf numFmtId="164" fontId="82" fillId="40" borderId="41" xfId="0" applyNumberFormat="1" applyFont="1" applyFill="1" applyBorder="1" applyAlignment="1">
      <alignment horizontal="center"/>
    </xf>
    <xf numFmtId="0" fontId="82" fillId="40" borderId="40" xfId="0" applyFont="1" applyFill="1" applyBorder="1" applyAlignment="1">
      <alignment wrapText="1"/>
    </xf>
    <xf numFmtId="0" fontId="0" fillId="40" borderId="40" xfId="0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3" fillId="37" borderId="41" xfId="0" applyFont="1" applyFill="1" applyBorder="1" applyAlignment="1">
      <alignment vertical="center"/>
    </xf>
    <xf numFmtId="0" fontId="36" fillId="16" borderId="29" xfId="0" applyFont="1" applyFill="1" applyBorder="1" applyAlignment="1">
      <alignment wrapText="1"/>
    </xf>
    <xf numFmtId="0" fontId="0" fillId="0" borderId="39" xfId="0" applyFont="1" applyBorder="1" applyAlignment="1">
      <alignment/>
    </xf>
    <xf numFmtId="0" fontId="125" fillId="0" borderId="41" xfId="0" applyFont="1" applyBorder="1" applyAlignment="1">
      <alignment vertical="center" wrapText="1"/>
    </xf>
    <xf numFmtId="0" fontId="0" fillId="0" borderId="40" xfId="0" applyFont="1" applyBorder="1" applyAlignment="1">
      <alignment/>
    </xf>
    <xf numFmtId="0" fontId="0" fillId="0" borderId="40" xfId="0" applyFont="1" applyBorder="1" applyAlignment="1">
      <alignment wrapText="1"/>
    </xf>
    <xf numFmtId="10" fontId="0" fillId="0" borderId="41" xfId="0" applyNumberFormat="1" applyFill="1" applyBorder="1" applyAlignment="1">
      <alignment/>
    </xf>
    <xf numFmtId="172" fontId="0" fillId="0" borderId="41" xfId="66" applyNumberFormat="1" applyFont="1" applyBorder="1" applyAlignment="1">
      <alignment/>
    </xf>
    <xf numFmtId="172" fontId="0" fillId="34" borderId="41" xfId="66" applyNumberFormat="1" applyFont="1" applyFill="1" applyBorder="1" applyAlignment="1">
      <alignment/>
    </xf>
    <xf numFmtId="172" fontId="0" fillId="34" borderId="42" xfId="66" applyNumberFormat="1" applyFont="1" applyFill="1" applyBorder="1" applyAlignment="1">
      <alignment/>
    </xf>
    <xf numFmtId="0" fontId="121" fillId="41" borderId="39" xfId="0" applyFont="1" applyFill="1" applyBorder="1" applyAlignment="1">
      <alignment/>
    </xf>
    <xf numFmtId="0" fontId="35" fillId="42" borderId="40" xfId="0" applyFont="1" applyFill="1" applyBorder="1" applyAlignment="1">
      <alignment/>
    </xf>
    <xf numFmtId="0" fontId="123" fillId="41" borderId="40" xfId="0" applyFont="1" applyFill="1" applyBorder="1" applyAlignment="1">
      <alignment/>
    </xf>
    <xf numFmtId="172" fontId="35" fillId="42" borderId="41" xfId="72" applyNumberFormat="1" applyFont="1" applyFill="1" applyBorder="1" applyAlignment="1">
      <alignment/>
    </xf>
    <xf numFmtId="172" fontId="123" fillId="34" borderId="41" xfId="66" applyNumberFormat="1" applyFont="1" applyFill="1" applyBorder="1" applyAlignment="1">
      <alignment/>
    </xf>
    <xf numFmtId="177" fontId="123" fillId="41" borderId="41" xfId="66" applyNumberFormat="1" applyFont="1" applyFill="1" applyBorder="1" applyAlignment="1">
      <alignment/>
    </xf>
    <xf numFmtId="178" fontId="123" fillId="41" borderId="41" xfId="0" applyNumberFormat="1" applyFont="1" applyFill="1" applyBorder="1" applyAlignment="1">
      <alignment/>
    </xf>
    <xf numFmtId="172" fontId="123" fillId="34" borderId="43" xfId="66" applyNumberFormat="1" applyFont="1" applyFill="1" applyBorder="1" applyAlignment="1">
      <alignment wrapText="1"/>
    </xf>
    <xf numFmtId="172" fontId="123" fillId="39" borderId="41" xfId="66" applyNumberFormat="1" applyFont="1" applyFill="1" applyBorder="1" applyAlignment="1">
      <alignment/>
    </xf>
    <xf numFmtId="178" fontId="123" fillId="39" borderId="41" xfId="0" applyNumberFormat="1" applyFont="1" applyFill="1" applyBorder="1" applyAlignment="1">
      <alignment/>
    </xf>
    <xf numFmtId="172" fontId="123" fillId="39" borderId="43" xfId="66" applyNumberFormat="1" applyFont="1" applyFill="1" applyBorder="1" applyAlignment="1">
      <alignment wrapText="1"/>
    </xf>
    <xf numFmtId="0" fontId="123" fillId="41" borderId="39" xfId="0" applyFont="1" applyFill="1" applyBorder="1" applyAlignment="1">
      <alignment/>
    </xf>
    <xf numFmtId="172" fontId="123" fillId="41" borderId="41" xfId="66" applyNumberFormat="1" applyFont="1" applyFill="1" applyBorder="1" applyAlignment="1">
      <alignment/>
    </xf>
    <xf numFmtId="178" fontId="123" fillId="41" borderId="41" xfId="66" applyNumberFormat="1" applyFont="1" applyFill="1" applyBorder="1" applyAlignment="1">
      <alignment/>
    </xf>
    <xf numFmtId="2" fontId="123" fillId="41" borderId="42" xfId="66" applyNumberFormat="1" applyFont="1" applyFill="1" applyBorder="1" applyAlignment="1">
      <alignment/>
    </xf>
    <xf numFmtId="172" fontId="123" fillId="34" borderId="42" xfId="0" applyNumberFormat="1" applyFont="1" applyFill="1" applyBorder="1" applyAlignment="1">
      <alignment/>
    </xf>
    <xf numFmtId="0" fontId="3" fillId="40" borderId="39" xfId="0" applyFont="1" applyFill="1" applyBorder="1" applyAlignment="1">
      <alignment/>
    </xf>
    <xf numFmtId="172" fontId="0" fillId="40" borderId="41" xfId="66" applyNumberFormat="1" applyFont="1" applyFill="1" applyBorder="1" applyAlignment="1">
      <alignment/>
    </xf>
    <xf numFmtId="177" fontId="0" fillId="40" borderId="42" xfId="66" applyNumberFormat="1" applyFont="1" applyFill="1" applyBorder="1" applyAlignment="1">
      <alignment/>
    </xf>
    <xf numFmtId="172" fontId="0" fillId="40" borderId="42" xfId="66" applyNumberFormat="1" applyFont="1" applyFill="1" applyBorder="1" applyAlignment="1">
      <alignment/>
    </xf>
    <xf numFmtId="172" fontId="0" fillId="40" borderId="48" xfId="66" applyNumberFormat="1" applyFont="1" applyFill="1" applyBorder="1" applyAlignment="1">
      <alignment/>
    </xf>
    <xf numFmtId="0" fontId="0" fillId="43" borderId="54" xfId="0" applyFont="1" applyFill="1" applyBorder="1" applyAlignment="1">
      <alignment/>
    </xf>
    <xf numFmtId="0" fontId="0" fillId="43" borderId="16" xfId="0" applyFill="1" applyBorder="1" applyAlignment="1">
      <alignment/>
    </xf>
    <xf numFmtId="172" fontId="0" fillId="43" borderId="47" xfId="66" applyNumberFormat="1" applyFont="1" applyFill="1" applyBorder="1" applyAlignment="1">
      <alignment/>
    </xf>
    <xf numFmtId="172" fontId="0" fillId="43" borderId="21" xfId="66" applyNumberFormat="1" applyFont="1" applyFill="1" applyBorder="1" applyAlignment="1">
      <alignment/>
    </xf>
    <xf numFmtId="178" fontId="0" fillId="43" borderId="21" xfId="66" applyNumberFormat="1" applyFont="1" applyFill="1" applyBorder="1" applyAlignment="1">
      <alignment/>
    </xf>
    <xf numFmtId="172" fontId="0" fillId="43" borderId="14" xfId="66" applyNumberFormat="1" applyFont="1" applyFill="1" applyBorder="1" applyAlignment="1">
      <alignment/>
    </xf>
    <xf numFmtId="172" fontId="0" fillId="0" borderId="55" xfId="66" applyNumberFormat="1" applyFont="1" applyBorder="1" applyAlignment="1">
      <alignment/>
    </xf>
    <xf numFmtId="172" fontId="0" fillId="0" borderId="52" xfId="66" applyNumberFormat="1" applyFont="1" applyBorder="1" applyAlignment="1">
      <alignment/>
    </xf>
    <xf numFmtId="177" fontId="3" fillId="0" borderId="52" xfId="66" applyNumberFormat="1" applyFont="1" applyBorder="1" applyAlignment="1">
      <alignment/>
    </xf>
    <xf numFmtId="177" fontId="3" fillId="34" borderId="52" xfId="66" applyNumberFormat="1" applyFont="1" applyFill="1" applyBorder="1" applyAlignment="1">
      <alignment/>
    </xf>
    <xf numFmtId="172" fontId="3" fillId="34" borderId="52" xfId="66" applyNumberFormat="1" applyFont="1" applyFill="1" applyBorder="1" applyAlignment="1">
      <alignment/>
    </xf>
    <xf numFmtId="183" fontId="0" fillId="0" borderId="36" xfId="0" applyNumberFormat="1" applyBorder="1" applyAlignment="1">
      <alignment/>
    </xf>
    <xf numFmtId="183" fontId="0" fillId="0" borderId="37" xfId="0" applyNumberFormat="1" applyBorder="1" applyAlignment="1">
      <alignment/>
    </xf>
    <xf numFmtId="172" fontId="3" fillId="44" borderId="41" xfId="66" applyNumberFormat="1" applyFont="1" applyFill="1" applyBorder="1" applyAlignment="1">
      <alignment vertical="top" wrapText="1"/>
    </xf>
    <xf numFmtId="0" fontId="0" fillId="0" borderId="41" xfId="0" applyFont="1" applyBorder="1" applyAlignment="1">
      <alignment horizontal="center" wrapText="1"/>
    </xf>
    <xf numFmtId="0" fontId="3" fillId="0" borderId="39" xfId="0" applyFont="1" applyBorder="1" applyAlignment="1">
      <alignment/>
    </xf>
    <xf numFmtId="3" fontId="0" fillId="0" borderId="41" xfId="0" applyNumberFormat="1" applyBorder="1" applyAlignment="1">
      <alignment horizontal="center" vertical="center"/>
    </xf>
    <xf numFmtId="10" fontId="0" fillId="0" borderId="41" xfId="0" applyNumberFormat="1" applyFill="1" applyBorder="1" applyAlignment="1">
      <alignment horizontal="center"/>
    </xf>
    <xf numFmtId="172" fontId="0" fillId="0" borderId="41" xfId="66" applyNumberFormat="1" applyFont="1" applyBorder="1" applyAlignment="1">
      <alignment horizontal="center"/>
    </xf>
    <xf numFmtId="172" fontId="0" fillId="34" borderId="41" xfId="66" applyNumberFormat="1" applyFont="1" applyFill="1" applyBorder="1" applyAlignment="1">
      <alignment horizontal="center"/>
    </xf>
    <xf numFmtId="172" fontId="0" fillId="34" borderId="42" xfId="66" applyNumberFormat="1" applyFont="1" applyFill="1" applyBorder="1" applyAlignment="1">
      <alignment horizontal="center"/>
    </xf>
    <xf numFmtId="0" fontId="123" fillId="45" borderId="40" xfId="0" applyFont="1" applyFill="1" applyBorder="1" applyAlignment="1">
      <alignment/>
    </xf>
    <xf numFmtId="172" fontId="123" fillId="45" borderId="41" xfId="66" applyNumberFormat="1" applyFont="1" applyFill="1" applyBorder="1" applyAlignment="1">
      <alignment/>
    </xf>
    <xf numFmtId="164" fontId="82" fillId="45" borderId="41" xfId="0" applyNumberFormat="1" applyFont="1" applyFill="1" applyBorder="1" applyAlignment="1">
      <alignment horizontal="center"/>
    </xf>
    <xf numFmtId="172" fontId="123" fillId="40" borderId="41" xfId="66" applyNumberFormat="1" applyFont="1" applyFill="1" applyBorder="1" applyAlignment="1">
      <alignment/>
    </xf>
    <xf numFmtId="177" fontId="82" fillId="40" borderId="41" xfId="66" applyNumberFormat="1" applyFont="1" applyFill="1" applyBorder="1" applyAlignment="1">
      <alignment horizontal="center"/>
    </xf>
    <xf numFmtId="172" fontId="82" fillId="40" borderId="41" xfId="66" applyNumberFormat="1" applyFont="1" applyFill="1" applyBorder="1" applyAlignment="1">
      <alignment horizontal="center"/>
    </xf>
    <xf numFmtId="172" fontId="82" fillId="40" borderId="42" xfId="66" applyNumberFormat="1" applyFont="1" applyFill="1" applyBorder="1" applyAlignment="1">
      <alignment horizontal="center"/>
    </xf>
    <xf numFmtId="172" fontId="123" fillId="40" borderId="43" xfId="66" applyNumberFormat="1" applyFont="1" applyFill="1" applyBorder="1" applyAlignment="1">
      <alignment wrapText="1"/>
    </xf>
    <xf numFmtId="177" fontId="123" fillId="41" borderId="42" xfId="66" applyNumberFormat="1" applyFont="1" applyFill="1" applyBorder="1" applyAlignment="1">
      <alignment/>
    </xf>
    <xf numFmtId="0" fontId="121" fillId="40" borderId="39" xfId="0" applyFont="1" applyFill="1" applyBorder="1" applyAlignment="1">
      <alignment/>
    </xf>
    <xf numFmtId="177" fontId="123" fillId="40" borderId="41" xfId="0" applyNumberFormat="1" applyFont="1" applyFill="1" applyBorder="1" applyAlignment="1">
      <alignment/>
    </xf>
    <xf numFmtId="0" fontId="121" fillId="43" borderId="54" xfId="0" applyFont="1" applyFill="1" applyBorder="1" applyAlignment="1">
      <alignment/>
    </xf>
    <xf numFmtId="0" fontId="123" fillId="43" borderId="16" xfId="0" applyFont="1" applyFill="1" applyBorder="1" applyAlignment="1">
      <alignment/>
    </xf>
    <xf numFmtId="172" fontId="123" fillId="43" borderId="47" xfId="66" applyNumberFormat="1" applyFont="1" applyFill="1" applyBorder="1" applyAlignment="1">
      <alignment/>
    </xf>
    <xf numFmtId="164" fontId="82" fillId="43" borderId="47" xfId="0" applyNumberFormat="1" applyFont="1" applyFill="1" applyBorder="1" applyAlignment="1">
      <alignment horizontal="center"/>
    </xf>
    <xf numFmtId="172" fontId="123" fillId="43" borderId="21" xfId="66" applyNumberFormat="1" applyFont="1" applyFill="1" applyBorder="1" applyAlignment="1">
      <alignment/>
    </xf>
    <xf numFmtId="177" fontId="123" fillId="43" borderId="21" xfId="66" applyNumberFormat="1" applyFont="1" applyFill="1" applyBorder="1" applyAlignment="1">
      <alignment/>
    </xf>
    <xf numFmtId="172" fontId="123" fillId="43" borderId="21" xfId="0" applyNumberFormat="1" applyFont="1" applyFill="1" applyBorder="1" applyAlignment="1">
      <alignment/>
    </xf>
    <xf numFmtId="172" fontId="123" fillId="43" borderId="21" xfId="0" applyNumberFormat="1" applyFont="1" applyFill="1" applyBorder="1" applyAlignment="1">
      <alignment wrapText="1"/>
    </xf>
    <xf numFmtId="172" fontId="123" fillId="43" borderId="14" xfId="66" applyNumberFormat="1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66" applyNumberFormat="1" applyFont="1" applyBorder="1" applyAlignment="1">
      <alignment/>
    </xf>
    <xf numFmtId="172" fontId="3" fillId="0" borderId="0" xfId="66" applyNumberFormat="1" applyFont="1" applyBorder="1" applyAlignment="1">
      <alignment/>
    </xf>
    <xf numFmtId="165" fontId="2" fillId="40" borderId="29" xfId="0" applyNumberFormat="1" applyFont="1" applyFill="1" applyBorder="1" applyAlignment="1">
      <alignment vertical="center" wrapText="1"/>
    </xf>
    <xf numFmtId="0" fontId="2" fillId="35" borderId="29" xfId="0" applyFont="1" applyFill="1" applyBorder="1" applyAlignment="1">
      <alignment horizontal="center" vertical="center" wrapText="1"/>
    </xf>
    <xf numFmtId="183" fontId="0" fillId="0" borderId="56" xfId="0" applyNumberFormat="1" applyBorder="1" applyAlignment="1">
      <alignment/>
    </xf>
    <xf numFmtId="183" fontId="0" fillId="34" borderId="56" xfId="0" applyNumberFormat="1" applyFill="1" applyBorder="1" applyAlignment="1">
      <alignment/>
    </xf>
    <xf numFmtId="183" fontId="2" fillId="0" borderId="57" xfId="0" applyNumberFormat="1" applyFont="1" applyBorder="1" applyAlignment="1">
      <alignment/>
    </xf>
    <xf numFmtId="165" fontId="2" fillId="16" borderId="29" xfId="66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9" fillId="37" borderId="41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0" fillId="16" borderId="41" xfId="0" applyFont="1" applyFill="1" applyBorder="1" applyAlignment="1">
      <alignment horizontal="center" vertical="center" wrapText="1"/>
    </xf>
    <xf numFmtId="0" fontId="0" fillId="18" borderId="41" xfId="0" applyFont="1" applyFill="1" applyBorder="1" applyAlignment="1">
      <alignment horizontal="center" vertical="center" wrapText="1"/>
    </xf>
    <xf numFmtId="0" fontId="0" fillId="19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172" fontId="0" fillId="0" borderId="0" xfId="93" applyNumberFormat="1" applyFont="1" applyAlignment="1">
      <alignment/>
    </xf>
    <xf numFmtId="0" fontId="85" fillId="46" borderId="47" xfId="0" applyFont="1" applyFill="1" applyBorder="1" applyAlignment="1">
      <alignment vertical="center"/>
    </xf>
    <xf numFmtId="0" fontId="0" fillId="0" borderId="41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10" fontId="0" fillId="0" borderId="28" xfId="0" applyNumberFormat="1" applyFont="1" applyFill="1" applyBorder="1" applyAlignment="1">
      <alignment/>
    </xf>
    <xf numFmtId="0" fontId="123" fillId="33" borderId="41" xfId="0" applyFont="1" applyFill="1" applyBorder="1" applyAlignment="1">
      <alignment/>
    </xf>
    <xf numFmtId="172" fontId="0" fillId="33" borderId="53" xfId="0" applyNumberFormat="1" applyFill="1" applyBorder="1" applyAlignment="1">
      <alignment/>
    </xf>
    <xf numFmtId="172" fontId="0" fillId="33" borderId="47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172" fontId="123" fillId="33" borderId="53" xfId="66" applyNumberFormat="1" applyFont="1" applyFill="1" applyBorder="1" applyAlignment="1">
      <alignment/>
    </xf>
    <xf numFmtId="172" fontId="123" fillId="33" borderId="36" xfId="66" applyNumberFormat="1" applyFont="1" applyFill="1" applyBorder="1" applyAlignment="1">
      <alignment/>
    </xf>
    <xf numFmtId="0" fontId="123" fillId="47" borderId="39" xfId="0" applyFont="1" applyFill="1" applyBorder="1" applyAlignment="1">
      <alignment/>
    </xf>
    <xf numFmtId="172" fontId="0" fillId="47" borderId="22" xfId="0" applyNumberFormat="1" applyFill="1" applyBorder="1" applyAlignment="1">
      <alignment/>
    </xf>
    <xf numFmtId="164" fontId="118" fillId="47" borderId="58" xfId="0" applyNumberFormat="1" applyFont="1" applyFill="1" applyBorder="1" applyAlignment="1">
      <alignment/>
    </xf>
    <xf numFmtId="172" fontId="0" fillId="47" borderId="53" xfId="0" applyNumberFormat="1" applyFill="1" applyBorder="1" applyAlignment="1">
      <alignment/>
    </xf>
    <xf numFmtId="0" fontId="0" fillId="45" borderId="41" xfId="0" applyFont="1" applyFill="1" applyBorder="1" applyAlignment="1">
      <alignment horizontal="center" vertical="center" wrapText="1"/>
    </xf>
    <xf numFmtId="3" fontId="0" fillId="45" borderId="41" xfId="0" applyNumberFormat="1" applyFill="1" applyBorder="1" applyAlignment="1">
      <alignment horizontal="center" vertical="center"/>
    </xf>
    <xf numFmtId="172" fontId="35" fillId="45" borderId="41" xfId="72" applyNumberFormat="1" applyFont="1" applyFill="1" applyBorder="1" applyAlignment="1">
      <alignment/>
    </xf>
    <xf numFmtId="0" fontId="36" fillId="0" borderId="41" xfId="0" applyFont="1" applyFill="1" applyBorder="1" applyAlignment="1">
      <alignment wrapText="1"/>
    </xf>
    <xf numFmtId="164" fontId="0" fillId="45" borderId="0" xfId="0" applyNumberFormat="1" applyFill="1" applyBorder="1" applyAlignment="1">
      <alignment/>
    </xf>
    <xf numFmtId="172" fontId="0" fillId="0" borderId="0" xfId="57" applyNumberFormat="1" applyFont="1" applyFill="1" applyAlignment="1">
      <alignment/>
    </xf>
    <xf numFmtId="172" fontId="0" fillId="0" borderId="0" xfId="57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72" fontId="3" fillId="0" borderId="0" xfId="57" applyNumberFormat="1" applyFont="1" applyFill="1" applyAlignment="1">
      <alignment vertical="center"/>
    </xf>
    <xf numFmtId="0" fontId="0" fillId="0" borderId="0" xfId="106" applyBorder="1">
      <alignment/>
      <protection/>
    </xf>
    <xf numFmtId="0" fontId="0" fillId="37" borderId="41" xfId="106" applyFill="1" applyBorder="1">
      <alignment/>
      <protection/>
    </xf>
    <xf numFmtId="0" fontId="3" fillId="41" borderId="41" xfId="106" applyFont="1" applyFill="1" applyBorder="1">
      <alignment/>
      <protection/>
    </xf>
    <xf numFmtId="165" fontId="3" fillId="41" borderId="41" xfId="57" applyFont="1" applyFill="1" applyBorder="1" applyAlignment="1">
      <alignment/>
    </xf>
    <xf numFmtId="0" fontId="0" fillId="41" borderId="41" xfId="106" applyFont="1" applyFill="1" applyBorder="1" applyAlignment="1">
      <alignment horizontal="right"/>
      <protection/>
    </xf>
    <xf numFmtId="165" fontId="0" fillId="41" borderId="41" xfId="57" applyFont="1" applyFill="1" applyBorder="1" applyAlignment="1">
      <alignment/>
    </xf>
    <xf numFmtId="164" fontId="126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7" xfId="0" applyBorder="1" applyAlignment="1">
      <alignment vertical="top" wrapText="1"/>
    </xf>
    <xf numFmtId="0" fontId="0" fillId="0" borderId="61" xfId="0" applyFont="1" applyBorder="1" applyAlignment="1">
      <alignment horizontal="justify" vertical="center" wrapText="1"/>
    </xf>
    <xf numFmtId="0" fontId="0" fillId="0" borderId="6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justify" vertical="center" wrapText="1"/>
    </xf>
    <xf numFmtId="0" fontId="0" fillId="0" borderId="6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65" fontId="0" fillId="0" borderId="0" xfId="57" applyFont="1" applyAlignment="1">
      <alignment horizontal="center"/>
    </xf>
    <xf numFmtId="165" fontId="0" fillId="0" borderId="41" xfId="57" applyFont="1" applyFill="1" applyBorder="1" applyAlignment="1">
      <alignment horizontal="center" vertical="center" wrapText="1"/>
    </xf>
    <xf numFmtId="165" fontId="0" fillId="0" borderId="41" xfId="57" applyFont="1" applyBorder="1" applyAlignment="1">
      <alignment horizontal="center"/>
    </xf>
    <xf numFmtId="165" fontId="3" fillId="0" borderId="41" xfId="57" applyFont="1" applyBorder="1" applyAlignment="1">
      <alignment horizontal="center"/>
    </xf>
    <xf numFmtId="0" fontId="3" fillId="34" borderId="41" xfId="0" applyFont="1" applyFill="1" applyBorder="1" applyAlignment="1">
      <alignment horizontal="center" vertical="center" wrapText="1"/>
    </xf>
    <xf numFmtId="165" fontId="0" fillId="0" borderId="41" xfId="57" applyFont="1" applyBorder="1" applyAlignment="1">
      <alignment horizontal="center"/>
    </xf>
    <xf numFmtId="0" fontId="3" fillId="0" borderId="0" xfId="0" applyFont="1" applyAlignment="1">
      <alignment/>
    </xf>
    <xf numFmtId="165" fontId="15" fillId="0" borderId="0" xfId="57" applyNumberFormat="1" applyFont="1" applyAlignment="1">
      <alignment vertical="center"/>
    </xf>
    <xf numFmtId="165" fontId="0" fillId="0" borderId="41" xfId="57" applyFont="1" applyBorder="1" applyAlignment="1">
      <alignment/>
    </xf>
    <xf numFmtId="0" fontId="82" fillId="41" borderId="40" xfId="0" applyFont="1" applyFill="1" applyBorder="1" applyAlignment="1">
      <alignment wrapText="1"/>
    </xf>
    <xf numFmtId="177" fontId="82" fillId="41" borderId="41" xfId="66" applyNumberFormat="1" applyFont="1" applyFill="1" applyBorder="1" applyAlignment="1">
      <alignment horizontal="center"/>
    </xf>
    <xf numFmtId="172" fontId="82" fillId="41" borderId="41" xfId="66" applyNumberFormat="1" applyFont="1" applyFill="1" applyBorder="1" applyAlignment="1">
      <alignment horizontal="center"/>
    </xf>
    <xf numFmtId="172" fontId="82" fillId="34" borderId="41" xfId="66" applyNumberFormat="1" applyFont="1" applyFill="1" applyBorder="1" applyAlignment="1">
      <alignment horizontal="center"/>
    </xf>
    <xf numFmtId="172" fontId="82" fillId="34" borderId="42" xfId="66" applyNumberFormat="1" applyFont="1" applyFill="1" applyBorder="1" applyAlignment="1">
      <alignment horizontal="center"/>
    </xf>
    <xf numFmtId="0" fontId="0" fillId="47" borderId="61" xfId="0" applyFill="1" applyBorder="1" applyAlignment="1">
      <alignment/>
    </xf>
    <xf numFmtId="172" fontId="0" fillId="33" borderId="36" xfId="0" applyNumberFormat="1" applyFill="1" applyBorder="1" applyAlignment="1">
      <alignment/>
    </xf>
    <xf numFmtId="0" fontId="86" fillId="33" borderId="47" xfId="0" applyFont="1" applyFill="1" applyBorder="1" applyAlignment="1">
      <alignment vertical="center"/>
    </xf>
    <xf numFmtId="172" fontId="0" fillId="33" borderId="53" xfId="0" applyNumberFormat="1" applyFont="1" applyFill="1" applyBorder="1" applyAlignment="1">
      <alignment/>
    </xf>
    <xf numFmtId="172" fontId="0" fillId="33" borderId="47" xfId="0" applyNumberFormat="1" applyFont="1" applyFill="1" applyBorder="1" applyAlignment="1">
      <alignment/>
    </xf>
    <xf numFmtId="165" fontId="3" fillId="33" borderId="16" xfId="57" applyFont="1" applyFill="1" applyBorder="1" applyAlignment="1">
      <alignment/>
    </xf>
    <xf numFmtId="172" fontId="9" fillId="48" borderId="29" xfId="57" applyNumberFormat="1" applyFont="1" applyFill="1" applyBorder="1" applyAlignment="1">
      <alignment/>
    </xf>
    <xf numFmtId="0" fontId="0" fillId="0" borderId="61" xfId="0" applyFill="1" applyBorder="1" applyAlignment="1">
      <alignment horizontal="center" vertical="center" wrapText="1"/>
    </xf>
    <xf numFmtId="172" fontId="127" fillId="33" borderId="41" xfId="57" applyNumberFormat="1" applyFont="1" applyFill="1" applyBorder="1" applyAlignment="1">
      <alignment vertical="center"/>
    </xf>
    <xf numFmtId="172" fontId="127" fillId="33" borderId="41" xfId="57" applyNumberFormat="1" applyFont="1" applyFill="1" applyBorder="1" applyAlignment="1">
      <alignment/>
    </xf>
    <xf numFmtId="172" fontId="127" fillId="0" borderId="62" xfId="57" applyNumberFormat="1" applyFont="1" applyFill="1" applyBorder="1" applyAlignment="1">
      <alignment vertical="center"/>
    </xf>
    <xf numFmtId="172" fontId="127" fillId="0" borderId="63" xfId="57" applyNumberFormat="1" applyFont="1" applyFill="1" applyBorder="1" applyAlignment="1">
      <alignment vertical="center"/>
    </xf>
    <xf numFmtId="172" fontId="123" fillId="41" borderId="41" xfId="57" applyNumberFormat="1" applyFont="1" applyFill="1" applyBorder="1" applyAlignment="1">
      <alignment/>
    </xf>
    <xf numFmtId="165" fontId="0" fillId="0" borderId="27" xfId="57" applyFont="1" applyBorder="1" applyAlignment="1">
      <alignment horizontal="justify" vertical="center" wrapText="1"/>
    </xf>
    <xf numFmtId="165" fontId="0" fillId="0" borderId="14" xfId="57" applyFont="1" applyBorder="1" applyAlignment="1">
      <alignment horizontal="justify" vertical="center" wrapText="1"/>
    </xf>
    <xf numFmtId="0" fontId="0" fillId="48" borderId="29" xfId="0" applyFont="1" applyFill="1" applyBorder="1" applyAlignment="1">
      <alignment horizontal="justify" vertical="center" wrapText="1"/>
    </xf>
    <xf numFmtId="165" fontId="0" fillId="48" borderId="57" xfId="57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right" vertical="center" wrapText="1"/>
    </xf>
    <xf numFmtId="0" fontId="3" fillId="48" borderId="29" xfId="0" applyFont="1" applyFill="1" applyBorder="1" applyAlignment="1">
      <alignment horizontal="right" vertical="center" wrapText="1"/>
    </xf>
    <xf numFmtId="165" fontId="3" fillId="48" borderId="29" xfId="0" applyNumberFormat="1" applyFont="1" applyFill="1" applyBorder="1" applyAlignment="1">
      <alignment horizontal="right" vertical="center" wrapText="1"/>
    </xf>
    <xf numFmtId="165" fontId="0" fillId="0" borderId="60" xfId="57" applyFont="1" applyBorder="1" applyAlignment="1">
      <alignment horizontal="justify" vertical="center" wrapText="1"/>
    </xf>
    <xf numFmtId="165" fontId="0" fillId="0" borderId="27" xfId="57" applyFont="1" applyBorder="1" applyAlignment="1">
      <alignment horizontal="center" vertical="center" wrapText="1"/>
    </xf>
    <xf numFmtId="165" fontId="0" fillId="0" borderId="61" xfId="57" applyFont="1" applyBorder="1" applyAlignment="1">
      <alignment horizontal="justify" vertical="center" wrapText="1"/>
    </xf>
    <xf numFmtId="165" fontId="0" fillId="0" borderId="14" xfId="57" applyFont="1" applyBorder="1" applyAlignment="1">
      <alignment horizontal="center" vertical="center" wrapText="1"/>
    </xf>
    <xf numFmtId="165" fontId="0" fillId="0" borderId="0" xfId="57" applyFont="1" applyBorder="1" applyAlignment="1">
      <alignment horizontal="justify" vertical="center" wrapText="1"/>
    </xf>
    <xf numFmtId="165" fontId="3" fillId="48" borderId="29" xfId="57" applyFont="1" applyFill="1" applyBorder="1" applyAlignment="1">
      <alignment horizontal="justify" vertical="center" wrapText="1"/>
    </xf>
    <xf numFmtId="165" fontId="0" fillId="48" borderId="29" xfId="57" applyFont="1" applyFill="1" applyBorder="1" applyAlignment="1">
      <alignment horizontal="justify" vertical="center" wrapText="1"/>
    </xf>
    <xf numFmtId="165" fontId="0" fillId="48" borderId="57" xfId="57" applyFont="1" applyFill="1" applyBorder="1" applyAlignment="1">
      <alignment horizontal="center" vertical="center" wrapText="1"/>
    </xf>
    <xf numFmtId="165" fontId="0" fillId="0" borderId="47" xfId="57" applyFont="1" applyBorder="1" applyAlignment="1">
      <alignment horizontal="center"/>
    </xf>
    <xf numFmtId="165" fontId="0" fillId="0" borderId="36" xfId="57" applyFont="1" applyBorder="1" applyAlignment="1">
      <alignment horizontal="center"/>
    </xf>
    <xf numFmtId="165" fontId="3" fillId="0" borderId="47" xfId="57" applyFont="1" applyBorder="1" applyAlignment="1">
      <alignment horizontal="center"/>
    </xf>
    <xf numFmtId="165" fontId="3" fillId="48" borderId="29" xfId="57" applyFont="1" applyFill="1" applyBorder="1" applyAlignment="1">
      <alignment horizontal="center"/>
    </xf>
    <xf numFmtId="43" fontId="0" fillId="0" borderId="0" xfId="0" applyNumberFormat="1" applyAlignment="1">
      <alignment/>
    </xf>
    <xf numFmtId="165" fontId="3" fillId="48" borderId="57" xfId="57" applyFont="1" applyFill="1" applyBorder="1" applyAlignment="1">
      <alignment horizontal="center"/>
    </xf>
    <xf numFmtId="165" fontId="3" fillId="48" borderId="10" xfId="57" applyFont="1" applyFill="1" applyBorder="1" applyAlignment="1">
      <alignment horizontal="center"/>
    </xf>
    <xf numFmtId="165" fontId="3" fillId="0" borderId="29" xfId="0" applyNumberFormat="1" applyFont="1" applyBorder="1" applyAlignment="1">
      <alignment/>
    </xf>
    <xf numFmtId="165" fontId="3" fillId="48" borderId="29" xfId="0" applyNumberFormat="1" applyFont="1" applyFill="1" applyBorder="1" applyAlignment="1">
      <alignment/>
    </xf>
    <xf numFmtId="164" fontId="0" fillId="33" borderId="41" xfId="0" applyNumberFormat="1" applyFont="1" applyFill="1" applyBorder="1" applyAlignment="1">
      <alignment horizontal="center" vertical="center" wrapText="1"/>
    </xf>
    <xf numFmtId="43" fontId="0" fillId="33" borderId="41" xfId="0" applyNumberFormat="1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172" fontId="126" fillId="0" borderId="29" xfId="0" applyNumberFormat="1" applyFont="1" applyBorder="1" applyAlignment="1">
      <alignment/>
    </xf>
    <xf numFmtId="172" fontId="9" fillId="41" borderId="29" xfId="57" applyNumberFormat="1" applyFont="1" applyFill="1" applyBorder="1" applyAlignment="1">
      <alignment/>
    </xf>
    <xf numFmtId="172" fontId="10" fillId="48" borderId="29" xfId="57" applyNumberFormat="1" applyFont="1" applyFill="1" applyBorder="1" applyAlignment="1">
      <alignment/>
    </xf>
    <xf numFmtId="172" fontId="0" fillId="49" borderId="64" xfId="57" applyNumberFormat="1" applyFont="1" applyFill="1" applyBorder="1" applyAlignment="1">
      <alignment/>
    </xf>
    <xf numFmtId="172" fontId="0" fillId="41" borderId="64" xfId="57" applyNumberFormat="1" applyFont="1" applyFill="1" applyBorder="1" applyAlignment="1">
      <alignment/>
    </xf>
    <xf numFmtId="172" fontId="0" fillId="49" borderId="63" xfId="57" applyNumberFormat="1" applyFont="1" applyFill="1" applyBorder="1" applyAlignment="1">
      <alignment/>
    </xf>
    <xf numFmtId="172" fontId="0" fillId="41" borderId="63" xfId="57" applyNumberFormat="1" applyFont="1" applyFill="1" applyBorder="1" applyAlignment="1">
      <alignment/>
    </xf>
    <xf numFmtId="172" fontId="0" fillId="49" borderId="65" xfId="57" applyNumberFormat="1" applyFont="1" applyFill="1" applyBorder="1" applyAlignment="1">
      <alignment/>
    </xf>
    <xf numFmtId="172" fontId="0" fillId="41" borderId="65" xfId="57" applyNumberFormat="1" applyFont="1" applyFill="1" applyBorder="1" applyAlignment="1">
      <alignment/>
    </xf>
    <xf numFmtId="172" fontId="0" fillId="49" borderId="29" xfId="57" applyNumberFormat="1" applyFont="1" applyFill="1" applyBorder="1" applyAlignment="1">
      <alignment/>
    </xf>
    <xf numFmtId="172" fontId="0" fillId="41" borderId="29" xfId="57" applyNumberFormat="1" applyFont="1" applyFill="1" applyBorder="1" applyAlignment="1">
      <alignment/>
    </xf>
    <xf numFmtId="172" fontId="0" fillId="49" borderId="62" xfId="57" applyNumberFormat="1" applyFont="1" applyFill="1" applyBorder="1" applyAlignment="1">
      <alignment/>
    </xf>
    <xf numFmtId="172" fontId="0" fillId="41" borderId="62" xfId="57" applyNumberFormat="1" applyFont="1" applyFill="1" applyBorder="1" applyAlignment="1">
      <alignment/>
    </xf>
    <xf numFmtId="172" fontId="0" fillId="49" borderId="66" xfId="57" applyNumberFormat="1" applyFont="1" applyFill="1" applyBorder="1" applyAlignment="1">
      <alignment/>
    </xf>
    <xf numFmtId="172" fontId="0" fillId="41" borderId="66" xfId="57" applyNumberFormat="1" applyFont="1" applyFill="1" applyBorder="1" applyAlignment="1">
      <alignment/>
    </xf>
    <xf numFmtId="172" fontId="10" fillId="41" borderId="29" xfId="57" applyNumberFormat="1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172" fontId="0" fillId="33" borderId="67" xfId="57" applyNumberFormat="1" applyFont="1" applyFill="1" applyBorder="1" applyAlignment="1">
      <alignment vertical="center"/>
    </xf>
    <xf numFmtId="172" fontId="0" fillId="33" borderId="31" xfId="57" applyNumberFormat="1" applyFont="1" applyFill="1" applyBorder="1" applyAlignment="1">
      <alignment vertical="center"/>
    </xf>
    <xf numFmtId="172" fontId="127" fillId="33" borderId="43" xfId="57" applyNumberFormat="1" applyFont="1" applyFill="1" applyBorder="1" applyAlignment="1">
      <alignment vertical="center"/>
    </xf>
    <xf numFmtId="172" fontId="0" fillId="0" borderId="16" xfId="57" applyNumberFormat="1" applyFont="1" applyFill="1" applyBorder="1" applyAlignment="1">
      <alignment vertical="center"/>
    </xf>
    <xf numFmtId="0" fontId="0" fillId="0" borderId="68" xfId="0" applyFill="1" applyBorder="1" applyAlignment="1">
      <alignment horizontal="center" vertical="center" textRotation="90"/>
    </xf>
    <xf numFmtId="0" fontId="17" fillId="0" borderId="29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0" fontId="8" fillId="49" borderId="69" xfId="0" applyFont="1" applyFill="1" applyBorder="1" applyAlignment="1">
      <alignment/>
    </xf>
    <xf numFmtId="0" fontId="8" fillId="49" borderId="49" xfId="0" applyFont="1" applyFill="1" applyBorder="1" applyAlignment="1">
      <alignment/>
    </xf>
    <xf numFmtId="0" fontId="8" fillId="49" borderId="70" xfId="0" applyFont="1" applyFill="1" applyBorder="1" applyAlignment="1">
      <alignment/>
    </xf>
    <xf numFmtId="0" fontId="0" fillId="49" borderId="62" xfId="0" applyFont="1" applyFill="1" applyBorder="1" applyAlignment="1">
      <alignment/>
    </xf>
    <xf numFmtId="0" fontId="0" fillId="49" borderId="63" xfId="0" applyFont="1" applyFill="1" applyBorder="1" applyAlignment="1">
      <alignment/>
    </xf>
    <xf numFmtId="0" fontId="0" fillId="49" borderId="66" xfId="0" applyFont="1" applyFill="1" applyBorder="1" applyAlignment="1">
      <alignment/>
    </xf>
    <xf numFmtId="0" fontId="127" fillId="0" borderId="0" xfId="0" applyFont="1" applyAlignment="1">
      <alignment horizontal="center"/>
    </xf>
    <xf numFmtId="165" fontId="128" fillId="0" borderId="0" xfId="57" applyFont="1" applyAlignment="1">
      <alignment horizontal="center"/>
    </xf>
    <xf numFmtId="0" fontId="128" fillId="0" borderId="0" xfId="0" applyFont="1" applyAlignment="1">
      <alignment horizontal="center"/>
    </xf>
    <xf numFmtId="0" fontId="126" fillId="0" borderId="41" xfId="0" applyFont="1" applyFill="1" applyBorder="1" applyAlignment="1">
      <alignment wrapText="1"/>
    </xf>
    <xf numFmtId="0" fontId="25" fillId="41" borderId="41" xfId="0" applyFont="1" applyFill="1" applyBorder="1" applyAlignment="1">
      <alignment vertical="center" wrapText="1"/>
    </xf>
    <xf numFmtId="172" fontId="127" fillId="41" borderId="41" xfId="57" applyNumberFormat="1" applyFont="1" applyFill="1" applyBorder="1" applyAlignment="1">
      <alignment/>
    </xf>
    <xf numFmtId="172" fontId="127" fillId="41" borderId="55" xfId="57" applyNumberFormat="1" applyFont="1" applyFill="1" applyBorder="1" applyAlignment="1">
      <alignment/>
    </xf>
    <xf numFmtId="172" fontId="0" fillId="41" borderId="39" xfId="57" applyNumberFormat="1" applyFont="1" applyFill="1" applyBorder="1" applyAlignment="1">
      <alignment vertical="center"/>
    </xf>
    <xf numFmtId="172" fontId="0" fillId="41" borderId="41" xfId="57" applyNumberFormat="1" applyFont="1" applyFill="1" applyBorder="1" applyAlignment="1">
      <alignment vertical="center"/>
    </xf>
    <xf numFmtId="172" fontId="0" fillId="41" borderId="43" xfId="57" applyNumberFormat="1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72" fontId="0" fillId="41" borderId="67" xfId="57" applyNumberFormat="1" applyFont="1" applyFill="1" applyBorder="1" applyAlignment="1">
      <alignment vertical="center"/>
    </xf>
    <xf numFmtId="172" fontId="0" fillId="41" borderId="31" xfId="57" applyNumberFormat="1" applyFont="1" applyFill="1" applyBorder="1" applyAlignment="1">
      <alignment vertical="center"/>
    </xf>
    <xf numFmtId="172" fontId="0" fillId="41" borderId="33" xfId="57" applyNumberFormat="1" applyFont="1" applyFill="1" applyBorder="1" applyAlignment="1">
      <alignment vertical="center"/>
    </xf>
    <xf numFmtId="172" fontId="0" fillId="41" borderId="51" xfId="57" applyNumberFormat="1" applyFont="1" applyFill="1" applyBorder="1" applyAlignment="1">
      <alignment vertical="center"/>
    </xf>
    <xf numFmtId="172" fontId="0" fillId="41" borderId="55" xfId="57" applyNumberFormat="1" applyFont="1" applyFill="1" applyBorder="1" applyAlignment="1">
      <alignment vertical="center"/>
    </xf>
    <xf numFmtId="172" fontId="0" fillId="41" borderId="71" xfId="57" applyNumberFormat="1" applyFont="1" applyFill="1" applyBorder="1" applyAlignment="1">
      <alignment vertical="center"/>
    </xf>
    <xf numFmtId="0" fontId="0" fillId="41" borderId="41" xfId="0" applyFont="1" applyFill="1" applyBorder="1" applyAlignment="1">
      <alignment vertical="center"/>
    </xf>
    <xf numFmtId="172" fontId="0" fillId="34" borderId="29" xfId="57" applyNumberFormat="1" applyFont="1" applyFill="1" applyBorder="1" applyAlignment="1">
      <alignment vertical="center"/>
    </xf>
    <xf numFmtId="172" fontId="9" fillId="0" borderId="60" xfId="57" applyNumberFormat="1" applyFont="1" applyFill="1" applyBorder="1" applyAlignment="1">
      <alignment/>
    </xf>
    <xf numFmtId="43" fontId="129" fillId="33" borderId="29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/>
    </xf>
    <xf numFmtId="172" fontId="5" fillId="0" borderId="18" xfId="57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17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72" fontId="5" fillId="0" borderId="0" xfId="57" applyNumberFormat="1" applyFont="1" applyFill="1" applyBorder="1" applyAlignment="1">
      <alignment vertical="center"/>
    </xf>
    <xf numFmtId="172" fontId="0" fillId="0" borderId="0" xfId="57" applyNumberFormat="1" applyFont="1" applyFill="1" applyBorder="1" applyAlignment="1">
      <alignment horizontal="center" vertical="center"/>
    </xf>
    <xf numFmtId="172" fontId="0" fillId="0" borderId="14" xfId="0" applyNumberForma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172" fontId="0" fillId="0" borderId="10" xfId="57" applyNumberFormat="1" applyFont="1" applyFill="1" applyBorder="1" applyAlignment="1">
      <alignment vertical="center"/>
    </xf>
    <xf numFmtId="172" fontId="0" fillId="0" borderId="11" xfId="57" applyNumberFormat="1" applyFont="1" applyFill="1" applyBorder="1" applyAlignment="1">
      <alignment vertical="center"/>
    </xf>
    <xf numFmtId="172" fontId="0" fillId="0" borderId="57" xfId="57" applyNumberFormat="1" applyFont="1" applyFill="1" applyBorder="1" applyAlignment="1">
      <alignment vertical="center"/>
    </xf>
    <xf numFmtId="172" fontId="0" fillId="0" borderId="0" xfId="57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165" fontId="3" fillId="0" borderId="0" xfId="0" applyNumberFormat="1" applyFont="1" applyFill="1" applyBorder="1" applyAlignment="1">
      <alignment vertical="center"/>
    </xf>
    <xf numFmtId="172" fontId="0" fillId="0" borderId="0" xfId="57" applyNumberFormat="1" applyFont="1" applyFill="1" applyBorder="1" applyAlignment="1">
      <alignment vertical="center"/>
    </xf>
    <xf numFmtId="165" fontId="6" fillId="0" borderId="0" xfId="57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0" fillId="33" borderId="57" xfId="0" applyFill="1" applyBorder="1" applyAlignment="1">
      <alignment/>
    </xf>
    <xf numFmtId="0" fontId="126" fillId="19" borderId="29" xfId="0" applyFont="1" applyFill="1" applyBorder="1" applyAlignment="1">
      <alignment/>
    </xf>
    <xf numFmtId="0" fontId="127" fillId="19" borderId="11" xfId="0" applyFont="1" applyFill="1" applyBorder="1" applyAlignment="1">
      <alignment/>
    </xf>
    <xf numFmtId="0" fontId="0" fillId="0" borderId="29" xfId="0" applyFont="1" applyBorder="1" applyAlignment="1">
      <alignment vertical="center"/>
    </xf>
    <xf numFmtId="0" fontId="3" fillId="40" borderId="59" xfId="0" applyFont="1" applyFill="1" applyBorder="1" applyAlignment="1">
      <alignment vertical="center"/>
    </xf>
    <xf numFmtId="172" fontId="0" fillId="0" borderId="29" xfId="57" applyNumberFormat="1" applyFont="1" applyBorder="1" applyAlignment="1">
      <alignment vertical="center"/>
    </xf>
    <xf numFmtId="172" fontId="3" fillId="46" borderId="13" xfId="57" applyNumberFormat="1" applyFont="1" applyFill="1" applyBorder="1" applyAlignment="1">
      <alignment vertical="center"/>
    </xf>
    <xf numFmtId="0" fontId="0" fillId="0" borderId="61" xfId="0" applyBorder="1" applyAlignment="1">
      <alignment horizontal="left" vertical="center" indent="1"/>
    </xf>
    <xf numFmtId="0" fontId="0" fillId="0" borderId="61" xfId="0" applyFont="1" applyBorder="1" applyAlignment="1">
      <alignment horizontal="left" vertical="center" indent="1"/>
    </xf>
    <xf numFmtId="0" fontId="0" fillId="0" borderId="60" xfId="0" applyFont="1" applyBorder="1" applyAlignment="1">
      <alignment horizontal="left" vertical="center" indent="1"/>
    </xf>
    <xf numFmtId="0" fontId="3" fillId="33" borderId="60" xfId="0" applyFont="1" applyFill="1" applyBorder="1" applyAlignment="1">
      <alignment horizontal="right" vertical="center" indent="1"/>
    </xf>
    <xf numFmtId="0" fontId="0" fillId="0" borderId="59" xfId="0" applyFont="1" applyBorder="1" applyAlignment="1">
      <alignment horizontal="left" vertical="center"/>
    </xf>
    <xf numFmtId="0" fontId="3" fillId="33" borderId="29" xfId="0" applyFont="1" applyFill="1" applyBorder="1" applyAlignment="1">
      <alignment horizontal="right" vertical="center"/>
    </xf>
    <xf numFmtId="0" fontId="3" fillId="0" borderId="62" xfId="0" applyFont="1" applyBorder="1" applyAlignment="1">
      <alignment vertical="center"/>
    </xf>
    <xf numFmtId="0" fontId="3" fillId="0" borderId="66" xfId="0" applyFont="1" applyBorder="1" applyAlignment="1">
      <alignment vertical="center" wrapText="1"/>
    </xf>
    <xf numFmtId="0" fontId="0" fillId="41" borderId="67" xfId="110" applyFont="1" applyFill="1" applyBorder="1" applyAlignment="1">
      <alignment vertical="center"/>
      <protection/>
    </xf>
    <xf numFmtId="165" fontId="0" fillId="41" borderId="31" xfId="81" applyFont="1" applyFill="1" applyBorder="1" applyAlignment="1">
      <alignment vertical="center"/>
    </xf>
    <xf numFmtId="0" fontId="0" fillId="41" borderId="34" xfId="110" applyFont="1" applyFill="1" applyBorder="1" applyAlignment="1">
      <alignment vertical="center"/>
      <protection/>
    </xf>
    <xf numFmtId="165" fontId="0" fillId="41" borderId="36" xfId="81" applyFont="1" applyFill="1" applyBorder="1" applyAlignment="1">
      <alignment vertical="center"/>
    </xf>
    <xf numFmtId="165" fontId="0" fillId="41" borderId="41" xfId="81" applyFont="1" applyFill="1" applyBorder="1" applyAlignment="1">
      <alignment vertical="center"/>
    </xf>
    <xf numFmtId="0" fontId="0" fillId="41" borderId="31" xfId="110" applyFont="1" applyFill="1" applyBorder="1" applyAlignment="1">
      <alignment horizontal="center" vertical="center"/>
      <protection/>
    </xf>
    <xf numFmtId="0" fontId="0" fillId="41" borderId="32" xfId="110" applyFont="1" applyFill="1" applyBorder="1" applyAlignment="1">
      <alignment horizontal="center" vertical="center"/>
      <protection/>
    </xf>
    <xf numFmtId="0" fontId="0" fillId="41" borderId="36" xfId="110" applyFont="1" applyFill="1" applyBorder="1" applyAlignment="1">
      <alignment horizontal="center" vertical="center"/>
      <protection/>
    </xf>
    <xf numFmtId="0" fontId="0" fillId="41" borderId="37" xfId="110" applyFont="1" applyFill="1" applyBorder="1" applyAlignment="1">
      <alignment horizontal="center" vertical="center"/>
      <protection/>
    </xf>
    <xf numFmtId="0" fontId="0" fillId="41" borderId="41" xfId="110" applyFill="1" applyBorder="1" applyAlignment="1">
      <alignment horizontal="center" vertical="center"/>
      <protection/>
    </xf>
    <xf numFmtId="0" fontId="0" fillId="41" borderId="42" xfId="110" applyFill="1" applyBorder="1" applyAlignment="1">
      <alignment horizontal="center" vertical="center"/>
      <protection/>
    </xf>
    <xf numFmtId="0" fontId="0" fillId="41" borderId="47" xfId="110" applyFill="1" applyBorder="1" applyAlignment="1">
      <alignment horizontal="center" vertical="center"/>
      <protection/>
    </xf>
    <xf numFmtId="0" fontId="0" fillId="41" borderId="21" xfId="110" applyFill="1" applyBorder="1" applyAlignment="1">
      <alignment horizontal="center" vertical="center"/>
      <protection/>
    </xf>
    <xf numFmtId="0" fontId="0" fillId="41" borderId="39" xfId="110" applyFont="1" applyFill="1" applyBorder="1" applyAlignment="1">
      <alignment vertical="center"/>
      <protection/>
    </xf>
    <xf numFmtId="165" fontId="0" fillId="41" borderId="41" xfId="81" applyFont="1" applyFill="1" applyBorder="1" applyAlignment="1">
      <alignment vertical="center"/>
    </xf>
    <xf numFmtId="0" fontId="0" fillId="41" borderId="54" xfId="110" applyFont="1" applyFill="1" applyBorder="1" applyAlignment="1">
      <alignment vertical="center"/>
      <protection/>
    </xf>
    <xf numFmtId="165" fontId="0" fillId="41" borderId="47" xfId="81" applyFont="1" applyFill="1" applyBorder="1" applyAlignment="1">
      <alignment vertical="center"/>
    </xf>
    <xf numFmtId="0" fontId="0" fillId="41" borderId="54" xfId="110" applyFill="1" applyBorder="1" applyAlignment="1">
      <alignment vertical="center"/>
      <protection/>
    </xf>
    <xf numFmtId="0" fontId="0" fillId="41" borderId="36" xfId="110" applyFill="1" applyBorder="1" applyAlignment="1">
      <alignment horizontal="center" vertical="center"/>
      <protection/>
    </xf>
    <xf numFmtId="0" fontId="0" fillId="41" borderId="37" xfId="110" applyFill="1" applyBorder="1" applyAlignment="1">
      <alignment horizontal="center" vertical="center"/>
      <protection/>
    </xf>
    <xf numFmtId="0" fontId="0" fillId="41" borderId="53" xfId="110" applyFill="1" applyBorder="1" applyAlignment="1">
      <alignment horizontal="center" vertical="center"/>
      <protection/>
    </xf>
    <xf numFmtId="0" fontId="0" fillId="41" borderId="22" xfId="110" applyFill="1" applyBorder="1" applyAlignment="1">
      <alignment horizontal="center" vertical="center"/>
      <protection/>
    </xf>
    <xf numFmtId="0" fontId="3" fillId="18" borderId="23" xfId="110" applyFont="1" applyFill="1" applyBorder="1" applyAlignment="1">
      <alignment horizontal="center" vertical="center"/>
      <protection/>
    </xf>
    <xf numFmtId="0" fontId="3" fillId="18" borderId="24" xfId="110" applyFont="1" applyFill="1" applyBorder="1" applyAlignment="1">
      <alignment horizontal="center" vertical="center"/>
      <protection/>
    </xf>
    <xf numFmtId="0" fontId="3" fillId="18" borderId="45" xfId="110" applyFont="1" applyFill="1" applyBorder="1" applyAlignment="1">
      <alignment horizontal="center" vertical="center"/>
      <protection/>
    </xf>
    <xf numFmtId="165" fontId="3" fillId="18" borderId="25" xfId="81" applyNumberFormat="1" applyFont="1" applyFill="1" applyBorder="1" applyAlignment="1">
      <alignment vertical="center"/>
    </xf>
    <xf numFmtId="0" fontId="3" fillId="18" borderId="72" xfId="110" applyFont="1" applyFill="1" applyBorder="1" applyAlignment="1">
      <alignment horizontal="center" vertical="center"/>
      <protection/>
    </xf>
    <xf numFmtId="0" fontId="14" fillId="0" borderId="59" xfId="110" applyFont="1" applyFill="1" applyBorder="1" applyAlignment="1">
      <alignment horizontal="center" vertical="center"/>
      <protection/>
    </xf>
    <xf numFmtId="0" fontId="3" fillId="50" borderId="29" xfId="0" applyFont="1" applyFill="1" applyBorder="1" applyAlignment="1">
      <alignment horizontal="center" vertical="center" wrapText="1"/>
    </xf>
    <xf numFmtId="0" fontId="3" fillId="51" borderId="29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14" fillId="41" borderId="59" xfId="0" applyFont="1" applyFill="1" applyBorder="1" applyAlignment="1">
      <alignment horizontal="center" vertical="center"/>
    </xf>
    <xf numFmtId="9" fontId="130" fillId="0" borderId="41" xfId="0" applyNumberFormat="1" applyFont="1" applyBorder="1" applyAlignment="1">
      <alignment horizontal="center" vertical="center"/>
    </xf>
    <xf numFmtId="0" fontId="130" fillId="0" borderId="41" xfId="0" applyFont="1" applyBorder="1" applyAlignment="1">
      <alignment horizontal="center" vertical="center"/>
    </xf>
    <xf numFmtId="0" fontId="128" fillId="0" borderId="0" xfId="0" applyFont="1" applyAlignment="1">
      <alignment/>
    </xf>
    <xf numFmtId="172" fontId="130" fillId="0" borderId="41" xfId="57" applyNumberFormat="1" applyFont="1" applyBorder="1" applyAlignment="1">
      <alignment horizontal="center" vertical="center"/>
    </xf>
    <xf numFmtId="0" fontId="127" fillId="0" borderId="0" xfId="0" applyFont="1" applyAlignment="1">
      <alignment/>
    </xf>
    <xf numFmtId="0" fontId="131" fillId="37" borderId="43" xfId="0" applyFont="1" applyFill="1" applyBorder="1" applyAlignment="1">
      <alignment vertical="center" wrapText="1"/>
    </xf>
    <xf numFmtId="172" fontId="127" fillId="0" borderId="63" xfId="57" applyNumberFormat="1" applyFont="1" applyBorder="1" applyAlignment="1">
      <alignment vertical="center"/>
    </xf>
    <xf numFmtId="172" fontId="127" fillId="0" borderId="0" xfId="57" applyNumberFormat="1" applyFont="1" applyBorder="1" applyAlignment="1">
      <alignment vertical="center"/>
    </xf>
    <xf numFmtId="172" fontId="127" fillId="0" borderId="16" xfId="57" applyNumberFormat="1" applyFont="1" applyBorder="1" applyAlignment="1">
      <alignment vertical="center"/>
    </xf>
    <xf numFmtId="172" fontId="127" fillId="0" borderId="62" xfId="57" applyNumberFormat="1" applyFont="1" applyBorder="1" applyAlignment="1">
      <alignment vertical="center"/>
    </xf>
    <xf numFmtId="172" fontId="127" fillId="0" borderId="66" xfId="57" applyNumberFormat="1" applyFont="1" applyBorder="1" applyAlignment="1">
      <alignment vertical="center"/>
    </xf>
    <xf numFmtId="172" fontId="127" fillId="0" borderId="42" xfId="57" applyNumberFormat="1" applyFont="1" applyBorder="1" applyAlignment="1">
      <alignment vertical="center"/>
    </xf>
    <xf numFmtId="0" fontId="126" fillId="0" borderId="0" xfId="0" applyFont="1" applyFill="1" applyAlignment="1">
      <alignment/>
    </xf>
    <xf numFmtId="172" fontId="126" fillId="33" borderId="57" xfId="57" applyNumberFormat="1" applyFont="1" applyFill="1" applyBorder="1" applyAlignment="1">
      <alignment vertical="center"/>
    </xf>
    <xf numFmtId="172" fontId="127" fillId="0" borderId="73" xfId="57" applyNumberFormat="1" applyFont="1" applyFill="1" applyBorder="1" applyAlignment="1">
      <alignment vertical="center"/>
    </xf>
    <xf numFmtId="172" fontId="127" fillId="0" borderId="50" xfId="57" applyNumberFormat="1" applyFont="1" applyFill="1" applyBorder="1" applyAlignment="1">
      <alignment vertical="center"/>
    </xf>
    <xf numFmtId="172" fontId="127" fillId="41" borderId="50" xfId="57" applyNumberFormat="1" applyFont="1" applyFill="1" applyBorder="1" applyAlignment="1">
      <alignment vertical="center"/>
    </xf>
    <xf numFmtId="172" fontId="127" fillId="0" borderId="17" xfId="57" applyNumberFormat="1" applyFont="1" applyFill="1" applyBorder="1" applyAlignment="1">
      <alignment vertical="center"/>
    </xf>
    <xf numFmtId="172" fontId="126" fillId="33" borderId="29" xfId="57" applyNumberFormat="1" applyFont="1" applyFill="1" applyBorder="1" applyAlignment="1">
      <alignment vertical="center"/>
    </xf>
    <xf numFmtId="0" fontId="132" fillId="37" borderId="41" xfId="106" applyFont="1" applyFill="1" applyBorder="1">
      <alignment/>
      <protection/>
    </xf>
    <xf numFmtId="0" fontId="133" fillId="0" borderId="0" xfId="106" applyFont="1" applyBorder="1" applyAlignment="1">
      <alignment horizontal="right"/>
      <protection/>
    </xf>
    <xf numFmtId="0" fontId="127" fillId="0" borderId="0" xfId="0" applyFont="1" applyBorder="1" applyAlignment="1">
      <alignment/>
    </xf>
    <xf numFmtId="0" fontId="0" fillId="0" borderId="61" xfId="0" applyFont="1" applyBorder="1" applyAlignment="1">
      <alignment horizontal="left" vertical="center" wrapText="1" indent="1"/>
    </xf>
    <xf numFmtId="0" fontId="2" fillId="40" borderId="11" xfId="0" applyFont="1" applyFill="1" applyBorder="1" applyAlignment="1">
      <alignment vertical="center" wrapText="1"/>
    </xf>
    <xf numFmtId="0" fontId="17" fillId="52" borderId="57" xfId="0" applyFont="1" applyFill="1" applyBorder="1" applyAlignment="1">
      <alignment horizontal="center" vertical="center" wrapText="1"/>
    </xf>
    <xf numFmtId="172" fontId="0" fillId="40" borderId="21" xfId="66" applyNumberFormat="1" applyFont="1" applyFill="1" applyBorder="1" applyAlignment="1">
      <alignment/>
    </xf>
    <xf numFmtId="172" fontId="0" fillId="43" borderId="0" xfId="66" applyNumberFormat="1" applyFont="1" applyFill="1" applyBorder="1" applyAlignment="1">
      <alignment/>
    </xf>
    <xf numFmtId="172" fontId="123" fillId="43" borderId="0" xfId="0" applyNumberFormat="1" applyFont="1" applyFill="1" applyBorder="1" applyAlignment="1">
      <alignment wrapText="1"/>
    </xf>
    <xf numFmtId="193" fontId="0" fillId="0" borderId="11" xfId="0" applyNumberFormat="1" applyBorder="1" applyAlignment="1">
      <alignment/>
    </xf>
    <xf numFmtId="172" fontId="3" fillId="0" borderId="57" xfId="66" applyNumberFormat="1" applyFont="1" applyBorder="1" applyAlignment="1">
      <alignment/>
    </xf>
    <xf numFmtId="172" fontId="3" fillId="34" borderId="55" xfId="66" applyNumberFormat="1" applyFont="1" applyFill="1" applyBorder="1" applyAlignment="1">
      <alignment/>
    </xf>
    <xf numFmtId="172" fontId="0" fillId="41" borderId="42" xfId="57" applyNumberFormat="1" applyFont="1" applyFill="1" applyBorder="1" applyAlignment="1">
      <alignment vertical="center"/>
    </xf>
    <xf numFmtId="172" fontId="0" fillId="33" borderId="32" xfId="57" applyNumberFormat="1" applyFont="1" applyFill="1" applyBorder="1" applyAlignment="1">
      <alignment vertical="center"/>
    </xf>
    <xf numFmtId="0" fontId="0" fillId="34" borderId="24" xfId="0" applyFill="1" applyBorder="1" applyAlignment="1">
      <alignment/>
    </xf>
    <xf numFmtId="183" fontId="0" fillId="0" borderId="23" xfId="0" applyNumberFormat="1" applyBorder="1" applyAlignment="1">
      <alignment/>
    </xf>
    <xf numFmtId="172" fontId="121" fillId="34" borderId="43" xfId="66" applyNumberFormat="1" applyFont="1" applyFill="1" applyBorder="1" applyAlignment="1">
      <alignment wrapText="1"/>
    </xf>
    <xf numFmtId="172" fontId="121" fillId="40" borderId="41" xfId="0" applyNumberFormat="1" applyFont="1" applyFill="1" applyBorder="1" applyAlignment="1">
      <alignment/>
    </xf>
    <xf numFmtId="172" fontId="0" fillId="33" borderId="21" xfId="57" applyNumberFormat="1" applyFont="1" applyFill="1" applyBorder="1" applyAlignment="1">
      <alignment vertical="center"/>
    </xf>
    <xf numFmtId="172" fontId="0" fillId="33" borderId="54" xfId="57" applyNumberFormat="1" applyFont="1" applyFill="1" applyBorder="1" applyAlignment="1">
      <alignment vertical="center"/>
    </xf>
    <xf numFmtId="172" fontId="0" fillId="33" borderId="47" xfId="57" applyNumberFormat="1" applyFont="1" applyFill="1" applyBorder="1" applyAlignment="1">
      <alignment vertical="center"/>
    </xf>
    <xf numFmtId="172" fontId="127" fillId="33" borderId="67" xfId="57" applyNumberFormat="1" applyFont="1" applyFill="1" applyBorder="1" applyAlignment="1">
      <alignment vertical="center"/>
    </xf>
    <xf numFmtId="172" fontId="127" fillId="33" borderId="31" xfId="57" applyNumberFormat="1" applyFont="1" applyFill="1" applyBorder="1" applyAlignment="1">
      <alignment vertical="center"/>
    </xf>
    <xf numFmtId="172" fontId="127" fillId="33" borderId="33" xfId="57" applyNumberFormat="1" applyFont="1" applyFill="1" applyBorder="1" applyAlignment="1">
      <alignment vertical="center"/>
    </xf>
    <xf numFmtId="172" fontId="127" fillId="33" borderId="39" xfId="57" applyNumberFormat="1" applyFont="1" applyFill="1" applyBorder="1" applyAlignment="1">
      <alignment vertical="center"/>
    </xf>
    <xf numFmtId="172" fontId="127" fillId="33" borderId="39" xfId="57" applyNumberFormat="1" applyFont="1" applyFill="1" applyBorder="1" applyAlignment="1">
      <alignment/>
    </xf>
    <xf numFmtId="172" fontId="127" fillId="41" borderId="39" xfId="57" applyNumberFormat="1" applyFont="1" applyFill="1" applyBorder="1" applyAlignment="1">
      <alignment/>
    </xf>
    <xf numFmtId="172" fontId="127" fillId="41" borderId="51" xfId="57" applyNumberFormat="1" applyFont="1" applyFill="1" applyBorder="1" applyAlignment="1">
      <alignment/>
    </xf>
    <xf numFmtId="172" fontId="0" fillId="37" borderId="59" xfId="57" applyNumberFormat="1" applyFont="1" applyFill="1" applyBorder="1" applyAlignment="1">
      <alignment vertical="center"/>
    </xf>
    <xf numFmtId="172" fontId="127" fillId="33" borderId="54" xfId="57" applyNumberFormat="1" applyFont="1" applyFill="1" applyBorder="1" applyAlignment="1">
      <alignment/>
    </xf>
    <xf numFmtId="172" fontId="127" fillId="33" borderId="47" xfId="57" applyNumberFormat="1" applyFont="1" applyFill="1" applyBorder="1" applyAlignment="1">
      <alignment/>
    </xf>
    <xf numFmtId="172" fontId="127" fillId="33" borderId="48" xfId="57" applyNumberFormat="1" applyFont="1" applyFill="1" applyBorder="1" applyAlignment="1">
      <alignment/>
    </xf>
    <xf numFmtId="172" fontId="127" fillId="41" borderId="67" xfId="57" applyNumberFormat="1" applyFont="1" applyFill="1" applyBorder="1" applyAlignment="1">
      <alignment/>
    </xf>
    <xf numFmtId="172" fontId="127" fillId="41" borderId="31" xfId="57" applyNumberFormat="1" applyFont="1" applyFill="1" applyBorder="1" applyAlignment="1">
      <alignment/>
    </xf>
    <xf numFmtId="0" fontId="2" fillId="0" borderId="23" xfId="0" applyFont="1" applyBorder="1" applyAlignment="1">
      <alignment/>
    </xf>
    <xf numFmtId="0" fontId="0" fillId="0" borderId="56" xfId="0" applyBorder="1" applyAlignment="1">
      <alignment/>
    </xf>
    <xf numFmtId="172" fontId="0" fillId="0" borderId="24" xfId="66" applyNumberFormat="1" applyFont="1" applyBorder="1" applyAlignment="1">
      <alignment/>
    </xf>
    <xf numFmtId="172" fontId="0" fillId="0" borderId="45" xfId="66" applyNumberFormat="1" applyFont="1" applyBorder="1" applyAlignment="1">
      <alignment/>
    </xf>
    <xf numFmtId="172" fontId="3" fillId="0" borderId="45" xfId="66" applyNumberFormat="1" applyFont="1" applyBorder="1" applyAlignment="1">
      <alignment/>
    </xf>
    <xf numFmtId="172" fontId="3" fillId="34" borderId="45" xfId="66" applyNumberFormat="1" applyFont="1" applyFill="1" applyBorder="1" applyAlignment="1">
      <alignment/>
    </xf>
    <xf numFmtId="172" fontId="3" fillId="34" borderId="24" xfId="66" applyNumberFormat="1" applyFont="1" applyFill="1" applyBorder="1" applyAlignment="1">
      <alignment/>
    </xf>
    <xf numFmtId="172" fontId="127" fillId="41" borderId="32" xfId="57" applyNumberFormat="1" applyFont="1" applyFill="1" applyBorder="1" applyAlignment="1">
      <alignment/>
    </xf>
    <xf numFmtId="172" fontId="127" fillId="41" borderId="42" xfId="57" applyNumberFormat="1" applyFont="1" applyFill="1" applyBorder="1" applyAlignment="1">
      <alignment/>
    </xf>
    <xf numFmtId="172" fontId="127" fillId="41" borderId="52" xfId="57" applyNumberFormat="1" applyFont="1" applyFill="1" applyBorder="1" applyAlignment="1">
      <alignment/>
    </xf>
    <xf numFmtId="172" fontId="127" fillId="0" borderId="66" xfId="57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69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70" xfId="0" applyFont="1" applyFill="1" applyBorder="1" applyAlignment="1" applyProtection="1">
      <alignment vertical="center"/>
      <protection/>
    </xf>
    <xf numFmtId="172" fontId="0" fillId="0" borderId="23" xfId="57" applyNumberFormat="1" applyFont="1" applyBorder="1" applyAlignment="1">
      <alignment vertical="center"/>
    </xf>
    <xf numFmtId="172" fontId="0" fillId="0" borderId="24" xfId="57" applyNumberFormat="1" applyFont="1" applyBorder="1" applyAlignment="1">
      <alignment vertical="center"/>
    </xf>
    <xf numFmtId="172" fontId="0" fillId="0" borderId="57" xfId="57" applyNumberFormat="1" applyFont="1" applyBorder="1" applyAlignment="1">
      <alignment vertical="center"/>
    </xf>
    <xf numFmtId="172" fontId="0" fillId="41" borderId="32" xfId="57" applyNumberFormat="1" applyFont="1" applyFill="1" applyBorder="1" applyAlignment="1">
      <alignment vertical="center"/>
    </xf>
    <xf numFmtId="172" fontId="0" fillId="41" borderId="52" xfId="57" applyNumberFormat="1" applyFont="1" applyFill="1" applyBorder="1" applyAlignment="1">
      <alignment vertical="center"/>
    </xf>
    <xf numFmtId="172" fontId="127" fillId="0" borderId="36" xfId="57" applyNumberFormat="1" applyFont="1" applyBorder="1" applyAlignment="1">
      <alignment vertical="center"/>
    </xf>
    <xf numFmtId="172" fontId="0" fillId="30" borderId="36" xfId="57" applyNumberFormat="1" applyFont="1" applyFill="1" applyBorder="1" applyAlignment="1">
      <alignment vertical="center"/>
    </xf>
    <xf numFmtId="172" fontId="0" fillId="34" borderId="67" xfId="57" applyNumberFormat="1" applyFont="1" applyFill="1" applyBorder="1" applyAlignment="1">
      <alignment vertical="center"/>
    </xf>
    <xf numFmtId="172" fontId="0" fillId="34" borderId="31" xfId="57" applyNumberFormat="1" applyFont="1" applyFill="1" applyBorder="1" applyAlignment="1">
      <alignment vertical="center"/>
    </xf>
    <xf numFmtId="172" fontId="0" fillId="34" borderId="32" xfId="57" applyNumberFormat="1" applyFont="1" applyFill="1" applyBorder="1" applyAlignment="1">
      <alignment vertical="center"/>
    </xf>
    <xf numFmtId="172" fontId="0" fillId="34" borderId="33" xfId="57" applyNumberFormat="1" applyFont="1" applyFill="1" applyBorder="1" applyAlignment="1">
      <alignment vertical="center"/>
    </xf>
    <xf numFmtId="172" fontId="0" fillId="34" borderId="51" xfId="57" applyNumberFormat="1" applyFont="1" applyFill="1" applyBorder="1" applyAlignment="1">
      <alignment vertical="center"/>
    </xf>
    <xf numFmtId="172" fontId="0" fillId="34" borderId="55" xfId="57" applyNumberFormat="1" applyFont="1" applyFill="1" applyBorder="1" applyAlignment="1">
      <alignment vertical="center"/>
    </xf>
    <xf numFmtId="172" fontId="0" fillId="34" borderId="52" xfId="57" applyNumberFormat="1" applyFont="1" applyFill="1" applyBorder="1" applyAlignment="1">
      <alignment vertical="center"/>
    </xf>
    <xf numFmtId="172" fontId="0" fillId="34" borderId="71" xfId="57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2" fontId="0" fillId="0" borderId="47" xfId="57" applyNumberFormat="1" applyFont="1" applyBorder="1" applyAlignment="1">
      <alignment vertical="center"/>
    </xf>
    <xf numFmtId="172" fontId="0" fillId="0" borderId="53" xfId="57" applyNumberFormat="1" applyFont="1" applyBorder="1" applyAlignment="1">
      <alignment vertical="center"/>
    </xf>
    <xf numFmtId="172" fontId="127" fillId="0" borderId="53" xfId="57" applyNumberFormat="1" applyFont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2" fontId="127" fillId="0" borderId="25" xfId="57" applyNumberFormat="1" applyFont="1" applyBorder="1" applyAlignment="1">
      <alignment vertical="center"/>
    </xf>
    <xf numFmtId="0" fontId="0" fillId="41" borderId="34" xfId="110" applyFont="1" applyFill="1" applyBorder="1" applyAlignment="1">
      <alignment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172" fontId="0" fillId="41" borderId="68" xfId="57" applyNumberFormat="1" applyFont="1" applyFill="1" applyBorder="1" applyAlignment="1">
      <alignment vertical="center"/>
    </xf>
    <xf numFmtId="172" fontId="0" fillId="41" borderId="53" xfId="57" applyNumberFormat="1" applyFont="1" applyFill="1" applyBorder="1" applyAlignment="1">
      <alignment vertical="center"/>
    </xf>
    <xf numFmtId="172" fontId="0" fillId="41" borderId="74" xfId="57" applyNumberFormat="1" applyFont="1" applyFill="1" applyBorder="1" applyAlignment="1">
      <alignment vertical="center"/>
    </xf>
    <xf numFmtId="172" fontId="0" fillId="41" borderId="14" xfId="57" applyNumberFormat="1" applyFont="1" applyFill="1" applyBorder="1" applyAlignment="1">
      <alignment vertical="center"/>
    </xf>
    <xf numFmtId="172" fontId="127" fillId="0" borderId="47" xfId="57" applyNumberFormat="1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172" fontId="127" fillId="0" borderId="59" xfId="57" applyNumberFormat="1" applyFont="1" applyBorder="1" applyAlignment="1">
      <alignment vertical="center"/>
    </xf>
    <xf numFmtId="0" fontId="0" fillId="0" borderId="15" xfId="0" applyFont="1" applyFill="1" applyBorder="1" applyAlignment="1" applyProtection="1">
      <alignment vertical="center"/>
      <protection/>
    </xf>
    <xf numFmtId="165" fontId="51" fillId="0" borderId="0" xfId="57" applyNumberFormat="1" applyFont="1" applyFill="1" applyAlignment="1">
      <alignment vertical="center"/>
    </xf>
    <xf numFmtId="0" fontId="9" fillId="0" borderId="15" xfId="0" applyFont="1" applyBorder="1" applyAlignment="1">
      <alignment horizontal="center" vertical="center" textRotation="90" wrapText="1"/>
    </xf>
    <xf numFmtId="0" fontId="134" fillId="0" borderId="75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vertical="center" wrapText="1"/>
      <protection/>
    </xf>
    <xf numFmtId="172" fontId="0" fillId="41" borderId="54" xfId="57" applyNumberFormat="1" applyFont="1" applyFill="1" applyBorder="1" applyAlignment="1">
      <alignment vertical="center"/>
    </xf>
    <xf numFmtId="172" fontId="0" fillId="41" borderId="47" xfId="57" applyNumberFormat="1" applyFont="1" applyFill="1" applyBorder="1" applyAlignment="1">
      <alignment vertical="center"/>
    </xf>
    <xf numFmtId="172" fontId="0" fillId="41" borderId="48" xfId="57" applyNumberFormat="1" applyFont="1" applyFill="1" applyBorder="1" applyAlignment="1">
      <alignment vertical="center"/>
    </xf>
    <xf numFmtId="172" fontId="127" fillId="0" borderId="65" xfId="57" applyNumberFormat="1" applyFont="1" applyBorder="1" applyAlignment="1">
      <alignment vertical="center"/>
    </xf>
    <xf numFmtId="172" fontId="127" fillId="37" borderId="29" xfId="0" applyNumberFormat="1" applyFont="1" applyFill="1" applyBorder="1" applyAlignment="1">
      <alignment horizontal="right" vertical="center"/>
    </xf>
    <xf numFmtId="172" fontId="0" fillId="0" borderId="37" xfId="57" applyNumberFormat="1" applyFont="1" applyBorder="1" applyAlignment="1">
      <alignment vertical="center"/>
    </xf>
    <xf numFmtId="172" fontId="0" fillId="0" borderId="42" xfId="57" applyNumberFormat="1" applyFont="1" applyBorder="1" applyAlignment="1">
      <alignment vertical="center"/>
    </xf>
    <xf numFmtId="0" fontId="135" fillId="0" borderId="42" xfId="0" applyFont="1" applyFill="1" applyBorder="1" applyAlignment="1" applyProtection="1">
      <alignment vertical="center" wrapText="1"/>
      <protection/>
    </xf>
    <xf numFmtId="172" fontId="0" fillId="30" borderId="51" xfId="57" applyNumberFormat="1" applyFont="1" applyFill="1" applyBorder="1" applyAlignment="1">
      <alignment vertical="center"/>
    </xf>
    <xf numFmtId="172" fontId="0" fillId="30" borderId="55" xfId="57" applyNumberFormat="1" applyFont="1" applyFill="1" applyBorder="1" applyAlignment="1">
      <alignment vertical="center"/>
    </xf>
    <xf numFmtId="172" fontId="0" fillId="30" borderId="71" xfId="57" applyNumberFormat="1" applyFont="1" applyFill="1" applyBorder="1" applyAlignment="1">
      <alignment vertical="center"/>
    </xf>
    <xf numFmtId="172" fontId="0" fillId="41" borderId="23" xfId="57" applyNumberFormat="1" applyFont="1" applyFill="1" applyBorder="1" applyAlignment="1">
      <alignment vertical="center"/>
    </xf>
    <xf numFmtId="172" fontId="0" fillId="41" borderId="24" xfId="57" applyNumberFormat="1" applyFont="1" applyFill="1" applyBorder="1" applyAlignment="1">
      <alignment vertical="center"/>
    </xf>
    <xf numFmtId="172" fontId="0" fillId="41" borderId="25" xfId="57" applyNumberFormat="1" applyFont="1" applyFill="1" applyBorder="1" applyAlignment="1">
      <alignment vertical="center"/>
    </xf>
    <xf numFmtId="172" fontId="0" fillId="41" borderId="57" xfId="57" applyNumberFormat="1" applyFont="1" applyFill="1" applyBorder="1" applyAlignment="1">
      <alignment vertical="center"/>
    </xf>
    <xf numFmtId="172" fontId="127" fillId="0" borderId="29" xfId="57" applyNumberFormat="1" applyFont="1" applyFill="1" applyBorder="1" applyAlignment="1">
      <alignment vertical="center"/>
    </xf>
    <xf numFmtId="172" fontId="127" fillId="37" borderId="29" xfId="57" applyNumberFormat="1" applyFont="1" applyFill="1" applyBorder="1" applyAlignment="1">
      <alignment vertical="center"/>
    </xf>
    <xf numFmtId="172" fontId="0" fillId="0" borderId="10" xfId="57" applyNumberFormat="1" applyFont="1" applyFill="1" applyBorder="1" applyAlignment="1">
      <alignment horizontal="center" vertical="center"/>
    </xf>
    <xf numFmtId="172" fontId="0" fillId="17" borderId="29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46" borderId="29" xfId="0" applyFont="1" applyFill="1" applyBorder="1" applyAlignment="1">
      <alignment vertical="center"/>
    </xf>
    <xf numFmtId="0" fontId="0" fillId="37" borderId="14" xfId="0" applyFill="1" applyBorder="1" applyAlignment="1">
      <alignment vertical="center" wrapText="1"/>
    </xf>
    <xf numFmtId="0" fontId="0" fillId="0" borderId="49" xfId="0" applyFont="1" applyBorder="1" applyAlignment="1">
      <alignment vertical="center"/>
    </xf>
    <xf numFmtId="0" fontId="136" fillId="0" borderId="4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172" fontId="132" fillId="50" borderId="41" xfId="57" applyNumberFormat="1" applyFont="1" applyFill="1" applyBorder="1" applyAlignment="1">
      <alignment vertical="center"/>
    </xf>
    <xf numFmtId="0" fontId="137" fillId="50" borderId="40" xfId="0" applyFont="1" applyFill="1" applyBorder="1" applyAlignment="1">
      <alignment/>
    </xf>
    <xf numFmtId="0" fontId="123" fillId="41" borderId="39" xfId="0" applyFont="1" applyFill="1" applyBorder="1" applyAlignment="1" applyProtection="1">
      <alignment/>
      <protection/>
    </xf>
    <xf numFmtId="0" fontId="3" fillId="37" borderId="19" xfId="0" applyFont="1" applyFill="1" applyBorder="1" applyAlignment="1">
      <alignment vertical="center" wrapText="1"/>
    </xf>
    <xf numFmtId="0" fontId="3" fillId="37" borderId="12" xfId="0" applyFont="1" applyFill="1" applyBorder="1" applyAlignment="1">
      <alignment vertical="center" wrapText="1"/>
    </xf>
    <xf numFmtId="0" fontId="3" fillId="37" borderId="13" xfId="0" applyFont="1" applyFill="1" applyBorder="1" applyAlignment="1">
      <alignment vertical="center" wrapText="1"/>
    </xf>
    <xf numFmtId="0" fontId="30" fillId="37" borderId="15" xfId="36" applyFill="1" applyBorder="1" applyAlignment="1" applyProtection="1">
      <alignment vertical="center" wrapText="1"/>
      <protection/>
    </xf>
    <xf numFmtId="0" fontId="0" fillId="37" borderId="0" xfId="0" applyFill="1" applyBorder="1" applyAlignment="1">
      <alignment vertical="center" wrapText="1"/>
    </xf>
    <xf numFmtId="0" fontId="3" fillId="37" borderId="15" xfId="0" applyFont="1" applyFill="1" applyBorder="1" applyAlignment="1">
      <alignment vertical="center" wrapText="1"/>
    </xf>
    <xf numFmtId="0" fontId="3" fillId="37" borderId="0" xfId="0" applyFont="1" applyFill="1" applyBorder="1" applyAlignment="1">
      <alignment vertical="center" wrapText="1"/>
    </xf>
    <xf numFmtId="0" fontId="3" fillId="37" borderId="14" xfId="0" applyFont="1" applyFill="1" applyBorder="1" applyAlignment="1">
      <alignment vertical="center" wrapText="1"/>
    </xf>
    <xf numFmtId="0" fontId="0" fillId="37" borderId="46" xfId="0" applyFont="1" applyFill="1" applyBorder="1" applyAlignment="1">
      <alignment vertical="center" wrapText="1"/>
    </xf>
    <xf numFmtId="0" fontId="0" fillId="37" borderId="26" xfId="0" applyFill="1" applyBorder="1" applyAlignment="1">
      <alignment vertical="center" wrapText="1"/>
    </xf>
    <xf numFmtId="0" fontId="0" fillId="37" borderId="27" xfId="0" applyFill="1" applyBorder="1" applyAlignment="1">
      <alignment vertical="center" wrapText="1"/>
    </xf>
    <xf numFmtId="0" fontId="138" fillId="34" borderId="19" xfId="0" applyFont="1" applyFill="1" applyBorder="1" applyAlignment="1">
      <alignment horizontal="center" vertical="center" wrapText="1"/>
    </xf>
    <xf numFmtId="0" fontId="138" fillId="34" borderId="12" xfId="0" applyFont="1" applyFill="1" applyBorder="1" applyAlignment="1">
      <alignment horizontal="center" vertical="center" wrapText="1"/>
    </xf>
    <xf numFmtId="0" fontId="138" fillId="34" borderId="13" xfId="0" applyFont="1" applyFill="1" applyBorder="1" applyAlignment="1">
      <alignment horizontal="center" vertical="center" wrapText="1"/>
    </xf>
    <xf numFmtId="0" fontId="138" fillId="34" borderId="46" xfId="0" applyFont="1" applyFill="1" applyBorder="1" applyAlignment="1">
      <alignment horizontal="center" vertical="center" wrapText="1"/>
    </xf>
    <xf numFmtId="0" fontId="138" fillId="34" borderId="26" xfId="0" applyFont="1" applyFill="1" applyBorder="1" applyAlignment="1">
      <alignment horizontal="center" vertical="center" wrapText="1"/>
    </xf>
    <xf numFmtId="0" fontId="138" fillId="34" borderId="27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vertical="center" wrapText="1"/>
    </xf>
    <xf numFmtId="0" fontId="0" fillId="16" borderId="11" xfId="0" applyFill="1" applyBorder="1" applyAlignment="1">
      <alignment vertical="center" wrapText="1"/>
    </xf>
    <xf numFmtId="0" fontId="0" fillId="16" borderId="57" xfId="0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3" fillId="35" borderId="57" xfId="0" applyFont="1" applyFill="1" applyBorder="1" applyAlignment="1">
      <alignment vertical="center" wrapText="1"/>
    </xf>
    <xf numFmtId="0" fontId="3" fillId="41" borderId="10" xfId="0" applyFont="1" applyFill="1" applyBorder="1" applyAlignment="1">
      <alignment vertical="center" wrapText="1"/>
    </xf>
    <xf numFmtId="0" fontId="3" fillId="41" borderId="11" xfId="0" applyFont="1" applyFill="1" applyBorder="1" applyAlignment="1">
      <alignment vertical="center" wrapText="1"/>
    </xf>
    <xf numFmtId="0" fontId="3" fillId="41" borderId="57" xfId="0" applyFont="1" applyFill="1" applyBorder="1" applyAlignment="1">
      <alignment vertical="center" wrapText="1"/>
    </xf>
    <xf numFmtId="0" fontId="3" fillId="18" borderId="10" xfId="0" applyFont="1" applyFill="1" applyBorder="1" applyAlignment="1">
      <alignment vertical="center" wrapText="1"/>
    </xf>
    <xf numFmtId="0" fontId="3" fillId="18" borderId="11" xfId="0" applyFont="1" applyFill="1" applyBorder="1" applyAlignment="1">
      <alignment vertical="center" wrapText="1"/>
    </xf>
    <xf numFmtId="0" fontId="3" fillId="18" borderId="57" xfId="0" applyFont="1" applyFill="1" applyBorder="1" applyAlignment="1">
      <alignment vertical="center" wrapText="1"/>
    </xf>
    <xf numFmtId="0" fontId="25" fillId="53" borderId="10" xfId="0" applyFont="1" applyFill="1" applyBorder="1" applyAlignment="1">
      <alignment vertical="center" wrapText="1"/>
    </xf>
    <xf numFmtId="0" fontId="25" fillId="53" borderId="11" xfId="0" applyFont="1" applyFill="1" applyBorder="1" applyAlignment="1">
      <alignment vertical="center" wrapText="1"/>
    </xf>
    <xf numFmtId="0" fontId="25" fillId="53" borderId="57" xfId="0" applyFont="1" applyFill="1" applyBorder="1" applyAlignment="1">
      <alignment vertical="center" wrapText="1"/>
    </xf>
    <xf numFmtId="172" fontId="0" fillId="54" borderId="59" xfId="57" applyNumberFormat="1" applyFont="1" applyFill="1" applyBorder="1" applyAlignment="1">
      <alignment horizontal="center" vertical="center" wrapText="1"/>
    </xf>
    <xf numFmtId="172" fontId="0" fillId="54" borderId="61" xfId="57" applyNumberFormat="1" applyFont="1" applyFill="1" applyBorder="1" applyAlignment="1">
      <alignment horizontal="center" vertical="center" wrapText="1"/>
    </xf>
    <xf numFmtId="172" fontId="0" fillId="54" borderId="60" xfId="57" applyNumberFormat="1" applyFont="1" applyFill="1" applyBorder="1" applyAlignment="1">
      <alignment horizontal="center" vertical="center" wrapText="1"/>
    </xf>
    <xf numFmtId="9" fontId="25" fillId="41" borderId="42" xfId="119" applyFont="1" applyFill="1" applyBorder="1" applyAlignment="1">
      <alignment vertical="center" wrapText="1"/>
    </xf>
    <xf numFmtId="9" fontId="25" fillId="41" borderId="28" xfId="119" applyFont="1" applyFill="1" applyBorder="1" applyAlignment="1">
      <alignment vertical="center" wrapText="1"/>
    </xf>
    <xf numFmtId="9" fontId="25" fillId="41" borderId="50" xfId="119" applyFont="1" applyFill="1" applyBorder="1" applyAlignment="1">
      <alignment vertical="center" wrapText="1"/>
    </xf>
    <xf numFmtId="0" fontId="0" fillId="41" borderId="41" xfId="0" applyFill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0" fillId="41" borderId="42" xfId="0" applyFill="1" applyBorder="1" applyAlignment="1">
      <alignment vertical="center" wrapText="1"/>
    </xf>
    <xf numFmtId="0" fontId="0" fillId="41" borderId="28" xfId="0" applyFill="1" applyBorder="1" applyAlignment="1">
      <alignment vertical="center" wrapText="1"/>
    </xf>
    <xf numFmtId="0" fontId="0" fillId="41" borderId="50" xfId="0" applyFill="1" applyBorder="1" applyAlignment="1">
      <alignment vertical="center" wrapText="1"/>
    </xf>
    <xf numFmtId="172" fontId="127" fillId="37" borderId="59" xfId="0" applyNumberFormat="1" applyFont="1" applyFill="1" applyBorder="1" applyAlignment="1">
      <alignment horizontal="center" vertical="center" wrapText="1"/>
    </xf>
    <xf numFmtId="0" fontId="127" fillId="37" borderId="61" xfId="0" applyNumberFormat="1" applyFont="1" applyFill="1" applyBorder="1" applyAlignment="1">
      <alignment horizontal="center" vertical="center" wrapText="1"/>
    </xf>
    <xf numFmtId="0" fontId="127" fillId="37" borderId="60" xfId="0" applyNumberFormat="1" applyFont="1" applyFill="1" applyBorder="1" applyAlignment="1">
      <alignment horizontal="center" vertical="center" wrapText="1"/>
    </xf>
    <xf numFmtId="172" fontId="0" fillId="0" borderId="19" xfId="57" applyNumberFormat="1" applyFont="1" applyBorder="1" applyAlignment="1">
      <alignment horizontal="center" vertical="center" wrapText="1"/>
    </xf>
    <xf numFmtId="172" fontId="0" fillId="0" borderId="15" xfId="57" applyNumberFormat="1" applyFont="1" applyBorder="1" applyAlignment="1">
      <alignment horizontal="center" vertical="center" wrapText="1"/>
    </xf>
    <xf numFmtId="172" fontId="0" fillId="0" borderId="46" xfId="57" applyNumberFormat="1" applyFont="1" applyBorder="1" applyAlignment="1">
      <alignment horizontal="center" vertical="center" wrapText="1"/>
    </xf>
    <xf numFmtId="172" fontId="0" fillId="0" borderId="19" xfId="57" applyNumberFormat="1" applyFont="1" applyBorder="1" applyAlignment="1">
      <alignment vertical="center"/>
    </xf>
    <xf numFmtId="0" fontId="0" fillId="0" borderId="46" xfId="0" applyBorder="1" applyAlignment="1">
      <alignment vertical="center"/>
    </xf>
    <xf numFmtId="172" fontId="0" fillId="51" borderId="59" xfId="57" applyNumberFormat="1" applyFont="1" applyFill="1" applyBorder="1" applyAlignment="1">
      <alignment horizontal="center" vertical="center" wrapText="1"/>
    </xf>
    <xf numFmtId="172" fontId="0" fillId="51" borderId="61" xfId="57" applyNumberFormat="1" applyFont="1" applyFill="1" applyBorder="1" applyAlignment="1">
      <alignment horizontal="center" vertical="center" wrapText="1"/>
    </xf>
    <xf numFmtId="0" fontId="0" fillId="51" borderId="61" xfId="0" applyFill="1" applyBorder="1" applyAlignment="1">
      <alignment horizontal="center" vertical="center" wrapText="1"/>
    </xf>
    <xf numFmtId="0" fontId="0" fillId="51" borderId="60" xfId="0" applyFill="1" applyBorder="1" applyAlignment="1">
      <alignment horizontal="center" vertical="center" wrapText="1"/>
    </xf>
    <xf numFmtId="0" fontId="139" fillId="34" borderId="10" xfId="0" applyFont="1" applyFill="1" applyBorder="1" applyAlignment="1">
      <alignment horizontal="center" vertical="center"/>
    </xf>
    <xf numFmtId="0" fontId="140" fillId="34" borderId="11" xfId="0" applyFont="1" applyFill="1" applyBorder="1" applyAlignment="1">
      <alignment/>
    </xf>
    <xf numFmtId="0" fontId="140" fillId="34" borderId="57" xfId="0" applyFont="1" applyFill="1" applyBorder="1" applyAlignment="1">
      <alignment/>
    </xf>
    <xf numFmtId="0" fontId="0" fillId="0" borderId="36" xfId="0" applyFill="1" applyBorder="1" applyAlignment="1">
      <alignment/>
    </xf>
    <xf numFmtId="0" fontId="39" fillId="0" borderId="36" xfId="0" applyFont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41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172" fontId="0" fillId="0" borderId="59" xfId="57" applyNumberFormat="1" applyFont="1" applyBorder="1" applyAlignment="1">
      <alignment horizontal="center" vertical="center" wrapText="1"/>
    </xf>
    <xf numFmtId="172" fontId="0" fillId="0" borderId="61" xfId="57" applyNumberFormat="1" applyFont="1" applyBorder="1" applyAlignment="1">
      <alignment horizontal="center" vertical="center" wrapText="1"/>
    </xf>
    <xf numFmtId="172" fontId="0" fillId="0" borderId="60" xfId="57" applyNumberFormat="1" applyFont="1" applyBorder="1" applyAlignment="1">
      <alignment horizontal="center" vertical="center" wrapText="1"/>
    </xf>
    <xf numFmtId="172" fontId="127" fillId="37" borderId="13" xfId="57" applyNumberFormat="1" applyFont="1" applyFill="1" applyBorder="1" applyAlignment="1">
      <alignment vertical="center"/>
    </xf>
    <xf numFmtId="0" fontId="127" fillId="37" borderId="14" xfId="0" applyFont="1" applyFill="1" applyBorder="1" applyAlignment="1">
      <alignment vertical="center"/>
    </xf>
    <xf numFmtId="0" fontId="127" fillId="37" borderId="27" xfId="0" applyFont="1" applyFill="1" applyBorder="1" applyAlignment="1">
      <alignment vertical="center"/>
    </xf>
    <xf numFmtId="172" fontId="127" fillId="37" borderId="13" xfId="57" applyNumberFormat="1" applyFont="1" applyFill="1" applyBorder="1" applyAlignment="1">
      <alignment horizontal="center" vertical="center"/>
    </xf>
    <xf numFmtId="172" fontId="127" fillId="37" borderId="14" xfId="57" applyNumberFormat="1" applyFont="1" applyFill="1" applyBorder="1" applyAlignment="1">
      <alignment horizontal="center" vertical="center"/>
    </xf>
    <xf numFmtId="172" fontId="127" fillId="37" borderId="27" xfId="57" applyNumberFormat="1" applyFont="1" applyFill="1" applyBorder="1" applyAlignment="1">
      <alignment horizontal="center" vertical="center"/>
    </xf>
    <xf numFmtId="172" fontId="127" fillId="37" borderId="13" xfId="57" applyNumberFormat="1" applyFont="1" applyFill="1" applyBorder="1" applyAlignment="1">
      <alignment vertical="center" wrapText="1"/>
    </xf>
    <xf numFmtId="0" fontId="127" fillId="0" borderId="14" xfId="0" applyFont="1" applyBorder="1" applyAlignment="1">
      <alignment vertical="center" wrapText="1"/>
    </xf>
    <xf numFmtId="0" fontId="127" fillId="0" borderId="27" xfId="0" applyFont="1" applyBorder="1" applyAlignment="1">
      <alignment vertical="center" wrapText="1"/>
    </xf>
    <xf numFmtId="0" fontId="9" fillId="54" borderId="59" xfId="0" applyFont="1" applyFill="1" applyBorder="1" applyAlignment="1">
      <alignment horizontal="center" vertical="center" textRotation="90" wrapText="1"/>
    </xf>
    <xf numFmtId="0" fontId="9" fillId="0" borderId="61" xfId="0" applyFont="1" applyBorder="1" applyAlignment="1">
      <alignment horizontal="center" vertical="center" textRotation="90" wrapText="1"/>
    </xf>
    <xf numFmtId="0" fontId="9" fillId="0" borderId="60" xfId="0" applyFont="1" applyBorder="1" applyAlignment="1">
      <alignment horizontal="center" vertical="center" textRotation="90" wrapText="1"/>
    </xf>
    <xf numFmtId="172" fontId="127" fillId="37" borderId="59" xfId="57" applyNumberFormat="1" applyFont="1" applyFill="1" applyBorder="1" applyAlignment="1">
      <alignment horizontal="center" vertical="center" wrapText="1"/>
    </xf>
    <xf numFmtId="0" fontId="127" fillId="37" borderId="61" xfId="0" applyFont="1" applyFill="1" applyBorder="1" applyAlignment="1">
      <alignment vertical="center" wrapText="1"/>
    </xf>
    <xf numFmtId="0" fontId="127" fillId="37" borderId="27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172" fontId="127" fillId="37" borderId="13" xfId="57" applyNumberFormat="1" applyFont="1" applyFill="1" applyBorder="1" applyAlignment="1">
      <alignment horizontal="right" vertical="center" wrapText="1"/>
    </xf>
    <xf numFmtId="172" fontId="127" fillId="37" borderId="14" xfId="57" applyNumberFormat="1" applyFont="1" applyFill="1" applyBorder="1" applyAlignment="1">
      <alignment horizontal="right" vertical="center" wrapText="1"/>
    </xf>
    <xf numFmtId="0" fontId="127" fillId="37" borderId="27" xfId="0" applyFont="1" applyFill="1" applyBorder="1" applyAlignment="1">
      <alignment horizontal="right" vertical="center" wrapText="1"/>
    </xf>
    <xf numFmtId="0" fontId="9" fillId="51" borderId="19" xfId="0" applyFont="1" applyFill="1" applyBorder="1" applyAlignment="1">
      <alignment horizontal="center" vertical="center" textRotation="90" wrapText="1"/>
    </xf>
    <xf numFmtId="0" fontId="9" fillId="51" borderId="15" xfId="0" applyFont="1" applyFill="1" applyBorder="1" applyAlignment="1">
      <alignment horizontal="center" vertical="center" textRotation="90" wrapText="1"/>
    </xf>
    <xf numFmtId="0" fontId="9" fillId="51" borderId="46" xfId="0" applyFont="1" applyFill="1" applyBorder="1" applyAlignment="1">
      <alignment horizontal="center" vertical="center" textRotation="90" wrapText="1"/>
    </xf>
    <xf numFmtId="172" fontId="0" fillId="50" borderId="13" xfId="57" applyNumberFormat="1" applyFont="1" applyFill="1" applyBorder="1" applyAlignment="1">
      <alignment vertical="center" wrapText="1"/>
    </xf>
    <xf numFmtId="0" fontId="0" fillId="50" borderId="27" xfId="0" applyFill="1" applyBorder="1" applyAlignment="1">
      <alignment vertical="center" wrapText="1"/>
    </xf>
    <xf numFmtId="0" fontId="0" fillId="34" borderId="59" xfId="0" applyFill="1" applyBorder="1" applyAlignment="1">
      <alignment wrapText="1"/>
    </xf>
    <xf numFmtId="0" fontId="0" fillId="0" borderId="60" xfId="0" applyBorder="1" applyAlignment="1">
      <alignment wrapText="1"/>
    </xf>
    <xf numFmtId="172" fontId="0" fillId="14" borderId="59" xfId="0" applyNumberFormat="1" applyFill="1" applyBorder="1" applyAlignment="1">
      <alignment horizontal="center" vertical="center" wrapText="1"/>
    </xf>
    <xf numFmtId="172" fontId="0" fillId="14" borderId="61" xfId="0" applyNumberFormat="1" applyFill="1" applyBorder="1" applyAlignment="1">
      <alignment horizontal="center" vertical="center" wrapText="1"/>
    </xf>
    <xf numFmtId="0" fontId="0" fillId="14" borderId="61" xfId="0" applyFill="1" applyBorder="1" applyAlignment="1">
      <alignment horizontal="center" vertical="center" wrapText="1"/>
    </xf>
    <xf numFmtId="0" fontId="0" fillId="14" borderId="60" xfId="0" applyFill="1" applyBorder="1" applyAlignment="1">
      <alignment horizontal="center" vertical="center" wrapText="1"/>
    </xf>
    <xf numFmtId="0" fontId="3" fillId="50" borderId="59" xfId="0" applyFont="1" applyFill="1" applyBorder="1" applyAlignment="1">
      <alignment horizontal="center" vertical="center" textRotation="90" wrapText="1"/>
    </xf>
    <xf numFmtId="0" fontId="3" fillId="50" borderId="61" xfId="0" applyFont="1" applyFill="1" applyBorder="1" applyAlignment="1">
      <alignment horizontal="center" vertical="center" textRotation="90" wrapText="1"/>
    </xf>
    <xf numFmtId="0" fontId="3" fillId="50" borderId="60" xfId="0" applyFont="1" applyFill="1" applyBorder="1" applyAlignment="1">
      <alignment horizontal="center" vertical="center" textRotation="90" wrapText="1"/>
    </xf>
    <xf numFmtId="0" fontId="7" fillId="0" borderId="59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3" fillId="14" borderId="21" xfId="0" applyFont="1" applyFill="1" applyBorder="1" applyAlignment="1">
      <alignment horizontal="center" vertical="center" textRotation="90"/>
    </xf>
    <xf numFmtId="0" fontId="3" fillId="14" borderId="22" xfId="0" applyFont="1" applyFill="1" applyBorder="1" applyAlignment="1">
      <alignment horizontal="center" vertical="center" textRotation="90"/>
    </xf>
    <xf numFmtId="0" fontId="3" fillId="14" borderId="37" xfId="0" applyFont="1" applyFill="1" applyBorder="1" applyAlignment="1">
      <alignment horizontal="center" vertical="center" textRotation="90"/>
    </xf>
    <xf numFmtId="172" fontId="127" fillId="37" borderId="59" xfId="57" applyNumberFormat="1" applyFont="1" applyFill="1" applyBorder="1" applyAlignment="1">
      <alignment vertical="center"/>
    </xf>
    <xf numFmtId="172" fontId="127" fillId="37" borderId="61" xfId="57" applyNumberFormat="1" applyFont="1" applyFill="1" applyBorder="1" applyAlignment="1">
      <alignment vertical="center"/>
    </xf>
    <xf numFmtId="0" fontId="127" fillId="37" borderId="61" xfId="0" applyFont="1" applyFill="1" applyBorder="1" applyAlignment="1">
      <alignment vertical="center"/>
    </xf>
    <xf numFmtId="0" fontId="127" fillId="37" borderId="60" xfId="0" applyFont="1" applyFill="1" applyBorder="1" applyAlignment="1">
      <alignment vertical="center"/>
    </xf>
    <xf numFmtId="175" fontId="0" fillId="33" borderId="59" xfId="57" applyNumberFormat="1" applyFont="1" applyFill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57" xfId="0" applyBorder="1" applyAlignment="1">
      <alignment vertical="center" wrapText="1"/>
    </xf>
    <xf numFmtId="0" fontId="18" fillId="46" borderId="10" xfId="0" applyFont="1" applyFill="1" applyBorder="1" applyAlignment="1">
      <alignment wrapText="1"/>
    </xf>
    <xf numFmtId="0" fontId="0" fillId="0" borderId="57" xfId="0" applyBorder="1" applyAlignment="1">
      <alignment wrapText="1"/>
    </xf>
    <xf numFmtId="0" fontId="0" fillId="0" borderId="57" xfId="0" applyFont="1" applyBorder="1" applyAlignment="1">
      <alignment wrapText="1"/>
    </xf>
    <xf numFmtId="172" fontId="0" fillId="0" borderId="59" xfId="0" applyNumberFormat="1" applyBorder="1" applyAlignment="1">
      <alignment horizontal="center" vertical="center" wrapText="1"/>
    </xf>
    <xf numFmtId="172" fontId="0" fillId="0" borderId="61" xfId="0" applyNumberForma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175" fontId="0" fillId="0" borderId="59" xfId="57" applyNumberFormat="1" applyFont="1" applyBorder="1" applyAlignment="1">
      <alignment vertical="center" wrapText="1"/>
    </xf>
    <xf numFmtId="172" fontId="0" fillId="37" borderId="59" xfId="57" applyNumberFormat="1" applyFont="1" applyFill="1" applyBorder="1" applyAlignment="1">
      <alignment vertical="center" wrapText="1"/>
    </xf>
    <xf numFmtId="172" fontId="0" fillId="0" borderId="59" xfId="57" applyNumberFormat="1" applyFont="1" applyBorder="1" applyAlignment="1">
      <alignment vertical="center" wrapText="1"/>
    </xf>
    <xf numFmtId="175" fontId="0" fillId="33" borderId="12" xfId="57" applyNumberFormat="1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41" borderId="49" xfId="0" applyFont="1" applyFill="1" applyBorder="1" applyAlignment="1">
      <alignment horizontal="left" vertical="top" wrapText="1" indent="2"/>
    </xf>
    <xf numFmtId="0" fontId="0" fillId="41" borderId="50" xfId="0" applyFill="1" applyBorder="1" applyAlignment="1">
      <alignment horizontal="left" wrapText="1" indent="2"/>
    </xf>
    <xf numFmtId="0" fontId="3" fillId="0" borderId="0" xfId="0" applyFont="1" applyFill="1" applyBorder="1" applyAlignment="1">
      <alignment horizontal="left" vertical="center" wrapText="1"/>
    </xf>
    <xf numFmtId="0" fontId="8" fillId="41" borderId="69" xfId="0" applyFont="1" applyFill="1" applyBorder="1" applyAlignment="1">
      <alignment horizontal="left" vertical="center" wrapText="1"/>
    </xf>
    <xf numFmtId="0" fontId="8" fillId="41" borderId="76" xfId="0" applyFont="1" applyFill="1" applyBorder="1" applyAlignment="1">
      <alignment wrapText="1"/>
    </xf>
    <xf numFmtId="0" fontId="17" fillId="41" borderId="70" xfId="0" applyFont="1" applyFill="1" applyBorder="1" applyAlignment="1">
      <alignment wrapText="1"/>
    </xf>
    <xf numFmtId="0" fontId="17" fillId="41" borderId="77" xfId="0" applyFont="1" applyFill="1" applyBorder="1" applyAlignment="1">
      <alignment wrapText="1"/>
    </xf>
    <xf numFmtId="0" fontId="3" fillId="50" borderId="10" xfId="0" applyFont="1" applyFill="1" applyBorder="1" applyAlignment="1">
      <alignment horizontal="left" vertical="center" wrapText="1"/>
    </xf>
    <xf numFmtId="0" fontId="3" fillId="50" borderId="11" xfId="0" applyFont="1" applyFill="1" applyBorder="1" applyAlignment="1">
      <alignment horizontal="left" vertical="center" wrapText="1"/>
    </xf>
    <xf numFmtId="0" fontId="3" fillId="50" borderId="57" xfId="0" applyFont="1" applyFill="1" applyBorder="1" applyAlignment="1">
      <alignment horizontal="left" vertical="center" wrapText="1"/>
    </xf>
    <xf numFmtId="0" fontId="0" fillId="41" borderId="20" xfId="0" applyFont="1" applyFill="1" applyBorder="1" applyAlignment="1">
      <alignment horizontal="left" vertical="top" wrapText="1" indent="2"/>
    </xf>
    <xf numFmtId="0" fontId="0" fillId="41" borderId="17" xfId="0" applyFill="1" applyBorder="1" applyAlignment="1">
      <alignment horizontal="left" vertical="top" wrapText="1" indent="2"/>
    </xf>
    <xf numFmtId="0" fontId="0" fillId="0" borderId="37" xfId="0" applyFont="1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53" borderId="42" xfId="0" applyFont="1" applyFill="1" applyBorder="1" applyAlignment="1">
      <alignment vertical="center" wrapText="1"/>
    </xf>
    <xf numFmtId="0" fontId="0" fillId="53" borderId="28" xfId="0" applyFill="1" applyBorder="1" applyAlignment="1">
      <alignment vertical="center" wrapText="1"/>
    </xf>
    <xf numFmtId="0" fontId="0" fillId="53" borderId="40" xfId="0" applyFill="1" applyBorder="1" applyAlignment="1">
      <alignment vertical="center" wrapText="1"/>
    </xf>
    <xf numFmtId="0" fontId="11" fillId="41" borderId="59" xfId="0" applyFont="1" applyFill="1" applyBorder="1" applyAlignment="1">
      <alignment horizontal="center" vertical="center" textRotation="90" wrapText="1"/>
    </xf>
    <xf numFmtId="0" fontId="11" fillId="41" borderId="61" xfId="0" applyFont="1" applyFill="1" applyBorder="1" applyAlignment="1">
      <alignment horizontal="center" vertical="center" textRotation="90" wrapText="1"/>
    </xf>
    <xf numFmtId="0" fontId="11" fillId="41" borderId="60" xfId="0" applyFont="1" applyFill="1" applyBorder="1" applyAlignment="1">
      <alignment horizontal="center" vertical="center" textRotation="90" wrapText="1"/>
    </xf>
    <xf numFmtId="0" fontId="36" fillId="18" borderId="23" xfId="0" applyFont="1" applyFill="1" applyBorder="1" applyAlignment="1">
      <alignment wrapText="1"/>
    </xf>
    <xf numFmtId="0" fontId="36" fillId="18" borderId="56" xfId="0" applyFont="1" applyFill="1" applyBorder="1" applyAlignment="1">
      <alignment wrapText="1"/>
    </xf>
    <xf numFmtId="0" fontId="36" fillId="18" borderId="45" xfId="0" applyFont="1" applyFill="1" applyBorder="1" applyAlignment="1">
      <alignment wrapText="1"/>
    </xf>
    <xf numFmtId="172" fontId="3" fillId="0" borderId="0" xfId="66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40" borderId="10" xfId="0" applyFont="1" applyFill="1" applyBorder="1" applyAlignment="1">
      <alignment vertical="center" wrapText="1"/>
    </xf>
    <xf numFmtId="0" fontId="2" fillId="40" borderId="11" xfId="0" applyFont="1" applyFill="1" applyBorder="1" applyAlignment="1">
      <alignment vertical="center" wrapText="1"/>
    </xf>
    <xf numFmtId="172" fontId="25" fillId="52" borderId="10" xfId="66" applyNumberFormat="1" applyFont="1" applyFill="1" applyBorder="1" applyAlignment="1">
      <alignment horizontal="center" vertical="center" wrapText="1"/>
    </xf>
    <xf numFmtId="0" fontId="17" fillId="52" borderId="11" xfId="0" applyFont="1" applyFill="1" applyBorder="1" applyAlignment="1">
      <alignment horizontal="center" vertical="center" wrapText="1"/>
    </xf>
    <xf numFmtId="0" fontId="17" fillId="52" borderId="57" xfId="0" applyFont="1" applyFill="1" applyBorder="1" applyAlignment="1">
      <alignment horizontal="center" vertical="center" wrapText="1"/>
    </xf>
    <xf numFmtId="0" fontId="141" fillId="10" borderId="10" xfId="0" applyFont="1" applyFill="1" applyBorder="1" applyAlignment="1">
      <alignment horizontal="center" vertical="center" wrapText="1"/>
    </xf>
    <xf numFmtId="0" fontId="141" fillId="10" borderId="11" xfId="0" applyFont="1" applyFill="1" applyBorder="1" applyAlignment="1">
      <alignment horizontal="center" vertical="center" wrapText="1"/>
    </xf>
    <xf numFmtId="0" fontId="141" fillId="10" borderId="57" xfId="0" applyFont="1" applyFill="1" applyBorder="1" applyAlignment="1">
      <alignment horizontal="center" vertical="center" wrapText="1"/>
    </xf>
    <xf numFmtId="0" fontId="47" fillId="40" borderId="10" xfId="0" applyFont="1" applyFill="1" applyBorder="1" applyAlignment="1">
      <alignment horizontal="center" vertical="center" wrapText="1"/>
    </xf>
    <xf numFmtId="0" fontId="47" fillId="40" borderId="11" xfId="0" applyFont="1" applyFill="1" applyBorder="1" applyAlignment="1">
      <alignment horizontal="center" vertical="center" wrapText="1"/>
    </xf>
    <xf numFmtId="0" fontId="47" fillId="40" borderId="57" xfId="0" applyFont="1" applyFill="1" applyBorder="1" applyAlignment="1">
      <alignment horizontal="center" vertical="center" wrapText="1"/>
    </xf>
    <xf numFmtId="0" fontId="142" fillId="0" borderId="10" xfId="0" applyFont="1" applyBorder="1" applyAlignment="1">
      <alignment horizontal="center" vertical="center" wrapText="1"/>
    </xf>
    <xf numFmtId="0" fontId="142" fillId="0" borderId="11" xfId="0" applyFont="1" applyBorder="1" applyAlignment="1">
      <alignment horizontal="center" vertical="center" wrapText="1"/>
    </xf>
    <xf numFmtId="0" fontId="115" fillId="0" borderId="11" xfId="0" applyFont="1" applyBorder="1" applyAlignment="1">
      <alignment horizontal="center" vertical="center" wrapText="1"/>
    </xf>
    <xf numFmtId="0" fontId="115" fillId="0" borderId="57" xfId="0" applyFont="1" applyBorder="1" applyAlignment="1">
      <alignment horizontal="center" vertical="center" wrapText="1"/>
    </xf>
    <xf numFmtId="0" fontId="36" fillId="16" borderId="23" xfId="0" applyFont="1" applyFill="1" applyBorder="1" applyAlignment="1">
      <alignment wrapText="1"/>
    </xf>
    <xf numFmtId="0" fontId="36" fillId="16" borderId="56" xfId="0" applyFont="1" applyFill="1" applyBorder="1" applyAlignment="1">
      <alignment wrapText="1"/>
    </xf>
    <xf numFmtId="0" fontId="36" fillId="16" borderId="25" xfId="0" applyFont="1" applyFill="1" applyBorder="1" applyAlignment="1">
      <alignment wrapText="1"/>
    </xf>
    <xf numFmtId="0" fontId="19" fillId="55" borderId="46" xfId="110" applyFont="1" applyFill="1" applyBorder="1" applyAlignment="1">
      <alignment horizontal="center" vertical="center" wrapText="1"/>
      <protection/>
    </xf>
    <xf numFmtId="0" fontId="3" fillId="0" borderId="26" xfId="110" applyFont="1" applyBorder="1" applyAlignment="1">
      <alignment horizontal="center" vertical="center"/>
      <protection/>
    </xf>
    <xf numFmtId="0" fontId="3" fillId="0" borderId="11" xfId="110" applyFont="1" applyBorder="1" applyAlignment="1">
      <alignment horizontal="center" vertical="center"/>
      <protection/>
    </xf>
    <xf numFmtId="0" fontId="21" fillId="38" borderId="10" xfId="110" applyFont="1" applyFill="1" applyBorder="1" applyAlignment="1">
      <alignment vertical="center"/>
      <protection/>
    </xf>
    <xf numFmtId="0" fontId="0" fillId="0" borderId="57" xfId="110" applyBorder="1" applyAlignment="1">
      <alignment/>
      <protection/>
    </xf>
    <xf numFmtId="0" fontId="15" fillId="38" borderId="10" xfId="110" applyFont="1" applyFill="1" applyBorder="1" applyAlignment="1">
      <alignment wrapText="1"/>
      <protection/>
    </xf>
    <xf numFmtId="0" fontId="15" fillId="0" borderId="57" xfId="110" applyFont="1" applyBorder="1" applyAlignment="1">
      <alignment wrapText="1"/>
      <protection/>
    </xf>
    <xf numFmtId="0" fontId="0" fillId="0" borderId="15" xfId="110" applyFont="1" applyFill="1" applyBorder="1" applyAlignment="1">
      <alignment wrapText="1"/>
      <protection/>
    </xf>
    <xf numFmtId="0" fontId="0" fillId="0" borderId="0" xfId="110" applyBorder="1" applyAlignment="1">
      <alignment wrapText="1"/>
      <protection/>
    </xf>
    <xf numFmtId="0" fontId="0" fillId="0" borderId="15" xfId="110" applyBorder="1" applyAlignment="1">
      <alignment wrapText="1"/>
      <protection/>
    </xf>
    <xf numFmtId="0" fontId="0" fillId="0" borderId="15" xfId="110" applyFont="1" applyFill="1" applyBorder="1" applyAlignment="1" quotePrefix="1">
      <alignment/>
      <protection/>
    </xf>
    <xf numFmtId="0" fontId="0" fillId="0" borderId="0" xfId="110" applyBorder="1" applyAlignment="1">
      <alignment/>
      <protection/>
    </xf>
    <xf numFmtId="0" fontId="143" fillId="10" borderId="10" xfId="110" applyFont="1" applyFill="1" applyBorder="1" applyAlignment="1">
      <alignment horizontal="center" vertical="center" wrapText="1"/>
      <protection/>
    </xf>
    <xf numFmtId="0" fontId="143" fillId="10" borderId="11" xfId="0" applyFont="1" applyFill="1" applyBorder="1" applyAlignment="1">
      <alignment horizontal="center" vertical="center" wrapText="1"/>
    </xf>
    <xf numFmtId="0" fontId="143" fillId="10" borderId="57" xfId="0" applyFont="1" applyFill="1" applyBorder="1" applyAlignment="1">
      <alignment horizontal="center" vertical="center" wrapText="1"/>
    </xf>
    <xf numFmtId="0" fontId="12" fillId="0" borderId="19" xfId="110" applyFont="1" applyBorder="1" applyAlignment="1">
      <alignment/>
      <protection/>
    </xf>
    <xf numFmtId="0" fontId="3" fillId="0" borderId="12" xfId="110" applyFont="1" applyBorder="1" applyAlignment="1">
      <alignment/>
      <protection/>
    </xf>
    <xf numFmtId="0" fontId="13" fillId="0" borderId="31" xfId="110" applyFont="1" applyFill="1" applyBorder="1" applyAlignment="1">
      <alignment horizontal="center" vertical="center" wrapText="1"/>
      <protection/>
    </xf>
    <xf numFmtId="0" fontId="13" fillId="0" borderId="33" xfId="110" applyFont="1" applyFill="1" applyBorder="1" applyAlignment="1">
      <alignment horizontal="center" vertical="center" wrapText="1"/>
      <protection/>
    </xf>
    <xf numFmtId="0" fontId="12" fillId="0" borderId="15" xfId="110" applyFont="1" applyBorder="1" applyAlignment="1">
      <alignment/>
      <protection/>
    </xf>
    <xf numFmtId="0" fontId="3" fillId="0" borderId="0" xfId="110" applyFont="1" applyBorder="1" applyAlignment="1">
      <alignment/>
      <protection/>
    </xf>
    <xf numFmtId="0" fontId="15" fillId="0" borderId="41" xfId="110" applyFont="1" applyFill="1" applyBorder="1" applyAlignment="1">
      <alignment horizontal="center" vertical="center" wrapText="1"/>
      <protection/>
    </xf>
    <xf numFmtId="0" fontId="15" fillId="0" borderId="43" xfId="110" applyFont="1" applyFill="1" applyBorder="1" applyAlignment="1">
      <alignment horizontal="center" vertical="center" wrapText="1"/>
      <protection/>
    </xf>
    <xf numFmtId="0" fontId="3" fillId="41" borderId="59" xfId="110" applyFont="1" applyFill="1" applyBorder="1" applyAlignment="1">
      <alignment horizontal="center" vertical="center" textRotation="90"/>
      <protection/>
    </xf>
    <xf numFmtId="0" fontId="0" fillId="41" borderId="61" xfId="110" applyFill="1" applyBorder="1" applyAlignment="1">
      <alignment/>
      <protection/>
    </xf>
    <xf numFmtId="0" fontId="0" fillId="41" borderId="60" xfId="110" applyFill="1" applyBorder="1" applyAlignment="1">
      <alignment/>
      <protection/>
    </xf>
    <xf numFmtId="0" fontId="15" fillId="0" borderId="47" xfId="110" applyFont="1" applyFill="1" applyBorder="1" applyAlignment="1">
      <alignment horizontal="center" vertical="center" wrapText="1"/>
      <protection/>
    </xf>
    <xf numFmtId="0" fontId="15" fillId="0" borderId="48" xfId="110" applyFont="1" applyFill="1" applyBorder="1" applyAlignment="1">
      <alignment horizontal="center" vertical="center" wrapText="1"/>
      <protection/>
    </xf>
    <xf numFmtId="0" fontId="16" fillId="18" borderId="10" xfId="110" applyFont="1" applyFill="1" applyBorder="1" applyAlignment="1">
      <alignment/>
      <protection/>
    </xf>
    <xf numFmtId="0" fontId="17" fillId="18" borderId="57" xfId="110" applyFont="1" applyFill="1" applyBorder="1" applyAlignment="1">
      <alignment/>
      <protection/>
    </xf>
    <xf numFmtId="0" fontId="18" fillId="18" borderId="23" xfId="110" applyFont="1" applyFill="1" applyBorder="1" applyAlignment="1">
      <alignment horizontal="center" vertical="center" wrapText="1"/>
      <protection/>
    </xf>
    <xf numFmtId="0" fontId="15" fillId="18" borderId="24" xfId="110" applyFont="1" applyFill="1" applyBorder="1" applyAlignment="1">
      <alignment horizontal="center" vertical="center" wrapText="1"/>
      <protection/>
    </xf>
    <xf numFmtId="0" fontId="15" fillId="18" borderId="25" xfId="110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57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left" vertical="center" wrapText="1"/>
    </xf>
    <xf numFmtId="0" fontId="9" fillId="48" borderId="11" xfId="0" applyFont="1" applyFill="1" applyBorder="1" applyAlignment="1">
      <alignment horizontal="left" vertical="center" wrapText="1"/>
    </xf>
    <xf numFmtId="0" fontId="9" fillId="48" borderId="57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48" borderId="10" xfId="0" applyFont="1" applyFill="1" applyBorder="1" applyAlignment="1">
      <alignment vertical="center" wrapText="1"/>
    </xf>
    <xf numFmtId="0" fontId="8" fillId="48" borderId="11" xfId="0" applyFont="1" applyFill="1" applyBorder="1" applyAlignment="1">
      <alignment vertical="center" wrapText="1"/>
    </xf>
    <xf numFmtId="0" fontId="9" fillId="0" borderId="59" xfId="0" applyFont="1" applyBorder="1" applyAlignment="1">
      <alignment vertical="center" wrapText="1"/>
    </xf>
    <xf numFmtId="0" fontId="9" fillId="0" borderId="61" xfId="0" applyFont="1" applyBorder="1" applyAlignment="1">
      <alignment vertical="center" wrapText="1"/>
    </xf>
    <xf numFmtId="0" fontId="9" fillId="0" borderId="60" xfId="0" applyFont="1" applyBorder="1" applyAlignment="1">
      <alignment vertical="center" wrapText="1"/>
    </xf>
    <xf numFmtId="0" fontId="9" fillId="45" borderId="10" xfId="0" applyFont="1" applyFill="1" applyBorder="1" applyAlignment="1">
      <alignment vertical="center" wrapText="1"/>
    </xf>
    <xf numFmtId="0" fontId="0" fillId="45" borderId="11" xfId="0" applyFont="1" applyFill="1" applyBorder="1" applyAlignment="1">
      <alignment vertical="center" wrapText="1"/>
    </xf>
    <xf numFmtId="0" fontId="0" fillId="45" borderId="57" xfId="0" applyFont="1" applyFill="1" applyBorder="1" applyAlignment="1">
      <alignment vertical="center" wrapText="1"/>
    </xf>
    <xf numFmtId="0" fontId="24" fillId="33" borderId="59" xfId="0" applyFont="1" applyFill="1" applyBorder="1" applyAlignment="1">
      <alignment horizontal="center" vertical="center" textRotation="90" wrapText="1"/>
    </xf>
    <xf numFmtId="0" fontId="24" fillId="33" borderId="61" xfId="0" applyFont="1" applyFill="1" applyBorder="1" applyAlignment="1">
      <alignment horizontal="center" vertical="center" textRotation="90" wrapText="1"/>
    </xf>
    <xf numFmtId="0" fontId="24" fillId="33" borderId="60" xfId="0" applyFont="1" applyFill="1" applyBorder="1" applyAlignment="1">
      <alignment horizontal="center" vertical="center" textRotation="90" wrapText="1"/>
    </xf>
    <xf numFmtId="0" fontId="8" fillId="37" borderId="10" xfId="0" applyFont="1" applyFill="1" applyBorder="1" applyAlignment="1">
      <alignment vertical="center" wrapText="1"/>
    </xf>
    <xf numFmtId="0" fontId="8" fillId="37" borderId="11" xfId="0" applyFont="1" applyFill="1" applyBorder="1" applyAlignment="1">
      <alignment vertical="center" wrapText="1"/>
    </xf>
    <xf numFmtId="0" fontId="9" fillId="48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46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165" fontId="3" fillId="0" borderId="19" xfId="57" applyFont="1" applyBorder="1" applyAlignment="1">
      <alignment horizontal="justify" vertical="center" wrapText="1"/>
    </xf>
    <xf numFmtId="165" fontId="3" fillId="0" borderId="12" xfId="57" applyFont="1" applyBorder="1" applyAlignment="1">
      <alignment horizontal="justify" vertical="center" wrapText="1"/>
    </xf>
    <xf numFmtId="165" fontId="3" fillId="0" borderId="13" xfId="57" applyFont="1" applyBorder="1" applyAlignment="1">
      <alignment horizontal="justify" vertical="center" wrapText="1"/>
    </xf>
  </cellXfs>
  <cellStyles count="1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2 2" xfId="46"/>
    <cellStyle name="Euro 2 2 2" xfId="47"/>
    <cellStyle name="Euro 2 2 3" xfId="48"/>
    <cellStyle name="Euro 2 3" xfId="49"/>
    <cellStyle name="Euro 2 4" xfId="50"/>
    <cellStyle name="Euro 3" xfId="51"/>
    <cellStyle name="Euro 3 2" xfId="52"/>
    <cellStyle name="Euro 3 3" xfId="53"/>
    <cellStyle name="Euro 4" xfId="54"/>
    <cellStyle name="Euro 5" xfId="55"/>
    <cellStyle name="Input" xfId="56"/>
    <cellStyle name="Comma" xfId="57"/>
    <cellStyle name="Migliaia (0)_UA." xfId="58"/>
    <cellStyle name="Comma [0]" xfId="59"/>
    <cellStyle name="Migliaia 10" xfId="60"/>
    <cellStyle name="Migliaia 10 2" xfId="61"/>
    <cellStyle name="Migliaia 10 3" xfId="62"/>
    <cellStyle name="Migliaia 11" xfId="63"/>
    <cellStyle name="Migliaia 11 2" xfId="64"/>
    <cellStyle name="Migliaia 11 3" xfId="65"/>
    <cellStyle name="Migliaia 2" xfId="66"/>
    <cellStyle name="Migliaia 2 2" xfId="67"/>
    <cellStyle name="Migliaia 2 2 2" xfId="68"/>
    <cellStyle name="Migliaia 2 2 2 2" xfId="69"/>
    <cellStyle name="Migliaia 2 2 2 3" xfId="70"/>
    <cellStyle name="Migliaia 2 2 3" xfId="71"/>
    <cellStyle name="Migliaia 2 3" xfId="72"/>
    <cellStyle name="Migliaia 3" xfId="73"/>
    <cellStyle name="Migliaia 3 2" xfId="74"/>
    <cellStyle name="Migliaia 3 2 2" xfId="75"/>
    <cellStyle name="Migliaia 3 2 2 2" xfId="76"/>
    <cellStyle name="Migliaia 3 2 2 3" xfId="77"/>
    <cellStyle name="Migliaia 3 2 3" xfId="78"/>
    <cellStyle name="Migliaia 3 2 4" xfId="79"/>
    <cellStyle name="Migliaia 3 3" xfId="80"/>
    <cellStyle name="Migliaia 4" xfId="81"/>
    <cellStyle name="Migliaia 4 2" xfId="82"/>
    <cellStyle name="Migliaia 4 2 2" xfId="83"/>
    <cellStyle name="Migliaia 4 2 3" xfId="84"/>
    <cellStyle name="Migliaia 4 3" xfId="85"/>
    <cellStyle name="Migliaia 4 4" xfId="86"/>
    <cellStyle name="Migliaia 5" xfId="87"/>
    <cellStyle name="Migliaia 5 2" xfId="88"/>
    <cellStyle name="Migliaia 5 2 2" xfId="89"/>
    <cellStyle name="Migliaia 5 2 3" xfId="90"/>
    <cellStyle name="Migliaia 5 3" xfId="91"/>
    <cellStyle name="Migliaia 5 4" xfId="92"/>
    <cellStyle name="Migliaia 6" xfId="93"/>
    <cellStyle name="Migliaia 6 2" xfId="94"/>
    <cellStyle name="Migliaia 7" xfId="95"/>
    <cellStyle name="Migliaia 8" xfId="96"/>
    <cellStyle name="Migliaia 8 2" xfId="97"/>
    <cellStyle name="Migliaia 8 3" xfId="98"/>
    <cellStyle name="Migliaia 9" xfId="99"/>
    <cellStyle name="Migliaia 9 2" xfId="100"/>
    <cellStyle name="Migliaia 9 3" xfId="101"/>
    <cellStyle name="Neutrale" xfId="102"/>
    <cellStyle name="Normale 2" xfId="103"/>
    <cellStyle name="Normale 2 2" xfId="104"/>
    <cellStyle name="Normale 2 2 2" xfId="105"/>
    <cellStyle name="Normale 2 2 2 2" xfId="106"/>
    <cellStyle name="Normale 2 2 2 3" xfId="107"/>
    <cellStyle name="Normale 2 2 3" xfId="108"/>
    <cellStyle name="Normale 2 2 4" xfId="109"/>
    <cellStyle name="Normale 3" xfId="110"/>
    <cellStyle name="Normale 3 2" xfId="111"/>
    <cellStyle name="Normale 3 2 2" xfId="112"/>
    <cellStyle name="Normale 3 2 3" xfId="113"/>
    <cellStyle name="Normale 3 3" xfId="114"/>
    <cellStyle name="Normale 3 4" xfId="115"/>
    <cellStyle name="Normale 4" xfId="116"/>
    <cellStyle name="Nota" xfId="117"/>
    <cellStyle name="Output" xfId="118"/>
    <cellStyle name="Percent" xfId="119"/>
    <cellStyle name="Percentuale 2" xfId="120"/>
    <cellStyle name="Percentuale 2 2" xfId="121"/>
    <cellStyle name="Percentuale 2 2 2" xfId="122"/>
    <cellStyle name="Percentuale 2 2 2 2" xfId="123"/>
    <cellStyle name="Percentuale 2 2 2 3" xfId="124"/>
    <cellStyle name="Percentuale 2 2 3" xfId="125"/>
    <cellStyle name="Percentuale 2 2 4" xfId="126"/>
    <cellStyle name="Percentuale 2 3" xfId="127"/>
    <cellStyle name="Percentuale 2 3 2" xfId="128"/>
    <cellStyle name="Percentuale 2 3 3" xfId="129"/>
    <cellStyle name="Percentuale 2 4" xfId="130"/>
    <cellStyle name="Percentuale 2 5" xfId="131"/>
    <cellStyle name="Percentuale 3" xfId="132"/>
    <cellStyle name="Percentuale 3 2" xfId="133"/>
    <cellStyle name="Percentuale 3 2 2" xfId="134"/>
    <cellStyle name="Percentuale 3 2 3" xfId="135"/>
    <cellStyle name="Percentuale 3 3" xfId="136"/>
    <cellStyle name="Percentuale 3 4" xfId="137"/>
    <cellStyle name="Percentuale 4" xfId="138"/>
    <cellStyle name="Percentuale 4 2" xfId="139"/>
    <cellStyle name="Percentuale 4 2 2" xfId="140"/>
    <cellStyle name="Percentuale 4 2 3" xfId="141"/>
    <cellStyle name="Percentuale 4 3" xfId="142"/>
    <cellStyle name="Percentuale 4 4" xfId="143"/>
    <cellStyle name="Percentuale 5" xfId="144"/>
    <cellStyle name="Percentuale 5 2" xfId="145"/>
    <cellStyle name="Percentuale 6" xfId="146"/>
    <cellStyle name="Percentuale 6 2" xfId="147"/>
    <cellStyle name="Percentuale 6 3" xfId="148"/>
    <cellStyle name="Testo avviso" xfId="149"/>
    <cellStyle name="Testo descrittivo" xfId="150"/>
    <cellStyle name="Titolo" xfId="151"/>
    <cellStyle name="Titolo 1" xfId="152"/>
    <cellStyle name="Titolo 2" xfId="153"/>
    <cellStyle name="Titolo 3" xfId="154"/>
    <cellStyle name="Titolo 4" xfId="155"/>
    <cellStyle name="Totale" xfId="156"/>
    <cellStyle name="Valore non valido" xfId="157"/>
    <cellStyle name="Valore valido" xfId="158"/>
    <cellStyle name="Currency" xfId="159"/>
    <cellStyle name="Valuta (0)_UA." xfId="160"/>
    <cellStyle name="Currency [0]" xfId="1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59</xdr:row>
      <xdr:rowOff>95250</xdr:rowOff>
    </xdr:from>
    <xdr:to>
      <xdr:col>0</xdr:col>
      <xdr:colOff>409575</xdr:colOff>
      <xdr:row>60</xdr:row>
      <xdr:rowOff>123825</xdr:rowOff>
    </xdr:to>
    <xdr:sp>
      <xdr:nvSpPr>
        <xdr:cNvPr id="1" name="Freccia a destra 1"/>
        <xdr:cNvSpPr>
          <a:spLocks/>
        </xdr:cNvSpPr>
      </xdr:nvSpPr>
      <xdr:spPr>
        <a:xfrm>
          <a:off x="114300" y="13458825"/>
          <a:ext cx="295275" cy="295275"/>
        </a:xfrm>
        <a:prstGeom prst="rightArrow">
          <a:avLst>
            <a:gd name="adj" fmla="val 18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</xdr:row>
      <xdr:rowOff>190500</xdr:rowOff>
    </xdr:from>
    <xdr:to>
      <xdr:col>12</xdr:col>
      <xdr:colOff>352425</xdr:colOff>
      <xdr:row>2</xdr:row>
      <xdr:rowOff>381000</xdr:rowOff>
    </xdr:to>
    <xdr:sp>
      <xdr:nvSpPr>
        <xdr:cNvPr id="2" name="Freccia a destra 2"/>
        <xdr:cNvSpPr>
          <a:spLocks/>
        </xdr:cNvSpPr>
      </xdr:nvSpPr>
      <xdr:spPr>
        <a:xfrm rot="10800000">
          <a:off x="15878175" y="781050"/>
          <a:ext cx="285750" cy="190500"/>
        </a:xfrm>
        <a:prstGeom prst="rightArrow">
          <a:avLst>
            <a:gd name="adj" fmla="val 18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4</xdr:row>
      <xdr:rowOff>152400</xdr:rowOff>
    </xdr:from>
    <xdr:to>
      <xdr:col>12</xdr:col>
      <xdr:colOff>381000</xdr:colOff>
      <xdr:row>4</xdr:row>
      <xdr:rowOff>342900</xdr:rowOff>
    </xdr:to>
    <xdr:sp>
      <xdr:nvSpPr>
        <xdr:cNvPr id="3" name="Freccia a destra 3"/>
        <xdr:cNvSpPr>
          <a:spLocks/>
        </xdr:cNvSpPr>
      </xdr:nvSpPr>
      <xdr:spPr>
        <a:xfrm rot="10800000">
          <a:off x="15887700" y="1971675"/>
          <a:ext cx="314325" cy="190500"/>
        </a:xfrm>
        <a:prstGeom prst="rightArrow">
          <a:avLst>
            <a:gd name="adj" fmla="val 18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4000500</xdr:colOff>
      <xdr:row>72</xdr:row>
      <xdr:rowOff>66675</xdr:rowOff>
    </xdr:from>
    <xdr:to>
      <xdr:col>1</xdr:col>
      <xdr:colOff>4991100</xdr:colOff>
      <xdr:row>72</xdr:row>
      <xdr:rowOff>219075</xdr:rowOff>
    </xdr:to>
    <xdr:sp>
      <xdr:nvSpPr>
        <xdr:cNvPr id="4" name="Freccia a destra 4"/>
        <xdr:cNvSpPr>
          <a:spLocks/>
        </xdr:cNvSpPr>
      </xdr:nvSpPr>
      <xdr:spPr>
        <a:xfrm>
          <a:off x="4638675" y="16640175"/>
          <a:ext cx="990600" cy="152400"/>
        </a:xfrm>
        <a:prstGeom prst="rightArrow">
          <a:avLst>
            <a:gd name="adj" fmla="val 42773"/>
          </a:avLst>
        </a:prstGeom>
        <a:solidFill>
          <a:srgbClr val="C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95</xdr:row>
      <xdr:rowOff>161925</xdr:rowOff>
    </xdr:from>
    <xdr:to>
      <xdr:col>3</xdr:col>
      <xdr:colOff>561975</xdr:colOff>
      <xdr:row>95</xdr:row>
      <xdr:rowOff>304800</xdr:rowOff>
    </xdr:to>
    <xdr:sp>
      <xdr:nvSpPr>
        <xdr:cNvPr id="5" name="Freccia a destra 10"/>
        <xdr:cNvSpPr>
          <a:spLocks/>
        </xdr:cNvSpPr>
      </xdr:nvSpPr>
      <xdr:spPr>
        <a:xfrm>
          <a:off x="7277100" y="22193250"/>
          <a:ext cx="466725" cy="142875"/>
        </a:xfrm>
        <a:prstGeom prst="rightArrow">
          <a:avLst>
            <a:gd name="adj" fmla="val 35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98</xdr:row>
      <xdr:rowOff>85725</xdr:rowOff>
    </xdr:from>
    <xdr:to>
      <xdr:col>3</xdr:col>
      <xdr:colOff>561975</xdr:colOff>
      <xdr:row>98</xdr:row>
      <xdr:rowOff>257175</xdr:rowOff>
    </xdr:to>
    <xdr:sp>
      <xdr:nvSpPr>
        <xdr:cNvPr id="6" name="Freccia a destra 11"/>
        <xdr:cNvSpPr>
          <a:spLocks/>
        </xdr:cNvSpPr>
      </xdr:nvSpPr>
      <xdr:spPr>
        <a:xfrm>
          <a:off x="7277100" y="23260050"/>
          <a:ext cx="466725" cy="171450"/>
        </a:xfrm>
        <a:prstGeom prst="rightArrow">
          <a:avLst>
            <a:gd name="adj" fmla="val 31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99</xdr:row>
      <xdr:rowOff>152400</xdr:rowOff>
    </xdr:from>
    <xdr:to>
      <xdr:col>3</xdr:col>
      <xdr:colOff>561975</xdr:colOff>
      <xdr:row>99</xdr:row>
      <xdr:rowOff>323850</xdr:rowOff>
    </xdr:to>
    <xdr:sp>
      <xdr:nvSpPr>
        <xdr:cNvPr id="7" name="Freccia a destra 12"/>
        <xdr:cNvSpPr>
          <a:spLocks/>
        </xdr:cNvSpPr>
      </xdr:nvSpPr>
      <xdr:spPr>
        <a:xfrm>
          <a:off x="7277100" y="23688675"/>
          <a:ext cx="466725" cy="171450"/>
        </a:xfrm>
        <a:prstGeom prst="rightArrow">
          <a:avLst>
            <a:gd name="adj" fmla="val 31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96</xdr:row>
      <xdr:rowOff>152400</xdr:rowOff>
    </xdr:from>
    <xdr:to>
      <xdr:col>3</xdr:col>
      <xdr:colOff>590550</xdr:colOff>
      <xdr:row>96</xdr:row>
      <xdr:rowOff>342900</xdr:rowOff>
    </xdr:to>
    <xdr:sp>
      <xdr:nvSpPr>
        <xdr:cNvPr id="8" name="Freccia a destra 14"/>
        <xdr:cNvSpPr>
          <a:spLocks/>
        </xdr:cNvSpPr>
      </xdr:nvSpPr>
      <xdr:spPr>
        <a:xfrm>
          <a:off x="7296150" y="22583775"/>
          <a:ext cx="466725" cy="190500"/>
        </a:xfrm>
        <a:prstGeom prst="rightArrow">
          <a:avLst>
            <a:gd name="adj" fmla="val 31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97</xdr:row>
      <xdr:rowOff>66675</xdr:rowOff>
    </xdr:from>
    <xdr:to>
      <xdr:col>3</xdr:col>
      <xdr:colOff>561975</xdr:colOff>
      <xdr:row>97</xdr:row>
      <xdr:rowOff>247650</xdr:rowOff>
    </xdr:to>
    <xdr:sp>
      <xdr:nvSpPr>
        <xdr:cNvPr id="9" name="Freccia a destra 15"/>
        <xdr:cNvSpPr>
          <a:spLocks/>
        </xdr:cNvSpPr>
      </xdr:nvSpPr>
      <xdr:spPr>
        <a:xfrm>
          <a:off x="7277100" y="22936200"/>
          <a:ext cx="466725" cy="180975"/>
        </a:xfrm>
        <a:prstGeom prst="rightArrow">
          <a:avLst>
            <a:gd name="adj" fmla="val 31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95</xdr:row>
      <xdr:rowOff>161925</xdr:rowOff>
    </xdr:from>
    <xdr:to>
      <xdr:col>0</xdr:col>
      <xdr:colOff>476250</xdr:colOff>
      <xdr:row>100</xdr:row>
      <xdr:rowOff>180975</xdr:rowOff>
    </xdr:to>
    <xdr:sp>
      <xdr:nvSpPr>
        <xdr:cNvPr id="10" name="Freccia circolare a destra 17"/>
        <xdr:cNvSpPr>
          <a:spLocks/>
        </xdr:cNvSpPr>
      </xdr:nvSpPr>
      <xdr:spPr>
        <a:xfrm>
          <a:off x="104775" y="22193250"/>
          <a:ext cx="381000" cy="1962150"/>
        </a:xfrm>
        <a:prstGeom prst="curvedRightArrow">
          <a:avLst>
            <a:gd name="adj1" fmla="val 40300"/>
            <a:gd name="adj2" fmla="val 47574"/>
            <a:gd name="adj3" fmla="val 25000"/>
          </a:avLst>
        </a:prstGeom>
        <a:solidFill>
          <a:srgbClr val="C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27</xdr:row>
      <xdr:rowOff>381000</xdr:rowOff>
    </xdr:from>
    <xdr:to>
      <xdr:col>6</xdr:col>
      <xdr:colOff>542925</xdr:colOff>
      <xdr:row>28</xdr:row>
      <xdr:rowOff>95250</xdr:rowOff>
    </xdr:to>
    <xdr:sp>
      <xdr:nvSpPr>
        <xdr:cNvPr id="1" name="Freccia in giù 1"/>
        <xdr:cNvSpPr>
          <a:spLocks/>
        </xdr:cNvSpPr>
      </xdr:nvSpPr>
      <xdr:spPr>
        <a:xfrm>
          <a:off x="7839075" y="6419850"/>
          <a:ext cx="228600" cy="323850"/>
        </a:xfrm>
        <a:prstGeom prst="downArrow">
          <a:avLst>
            <a:gd name="adj" fmla="val 150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19</xdr:row>
      <xdr:rowOff>85725</xdr:rowOff>
    </xdr:from>
    <xdr:to>
      <xdr:col>2</xdr:col>
      <xdr:colOff>819150</xdr:colOff>
      <xdr:row>19</xdr:row>
      <xdr:rowOff>266700</xdr:rowOff>
    </xdr:to>
    <xdr:sp>
      <xdr:nvSpPr>
        <xdr:cNvPr id="1" name="Freccia a destra 1"/>
        <xdr:cNvSpPr>
          <a:spLocks/>
        </xdr:cNvSpPr>
      </xdr:nvSpPr>
      <xdr:spPr>
        <a:xfrm>
          <a:off x="3752850" y="6010275"/>
          <a:ext cx="685800" cy="180975"/>
        </a:xfrm>
        <a:prstGeom prst="rightArrow">
          <a:avLst>
            <a:gd name="adj" fmla="val 36805"/>
          </a:avLst>
        </a:prstGeom>
        <a:solidFill>
          <a:srgbClr val="FF0000"/>
        </a:solidFill>
        <a:ln w="317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19</xdr:row>
      <xdr:rowOff>76200</xdr:rowOff>
    </xdr:from>
    <xdr:to>
      <xdr:col>10</xdr:col>
      <xdr:colOff>276225</xdr:colOff>
      <xdr:row>19</xdr:row>
      <xdr:rowOff>152400</xdr:rowOff>
    </xdr:to>
    <xdr:sp>
      <xdr:nvSpPr>
        <xdr:cNvPr id="1" name="Freccia a sinistra 1"/>
        <xdr:cNvSpPr>
          <a:spLocks/>
        </xdr:cNvSpPr>
      </xdr:nvSpPr>
      <xdr:spPr>
        <a:xfrm>
          <a:off x="13811250" y="5086350"/>
          <a:ext cx="209550" cy="76200"/>
        </a:xfrm>
        <a:prstGeom prst="leftArrow">
          <a:avLst>
            <a:gd name="adj" fmla="val -2825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2400300</xdr:colOff>
      <xdr:row>19</xdr:row>
      <xdr:rowOff>47625</xdr:rowOff>
    </xdr:from>
    <xdr:to>
      <xdr:col>4</xdr:col>
      <xdr:colOff>3105150</xdr:colOff>
      <xdr:row>19</xdr:row>
      <xdr:rowOff>190500</xdr:rowOff>
    </xdr:to>
    <xdr:sp>
      <xdr:nvSpPr>
        <xdr:cNvPr id="2" name="Freccia a destra 2"/>
        <xdr:cNvSpPr>
          <a:spLocks/>
        </xdr:cNvSpPr>
      </xdr:nvSpPr>
      <xdr:spPr>
        <a:xfrm>
          <a:off x="5457825" y="5057775"/>
          <a:ext cx="704850" cy="142875"/>
        </a:xfrm>
        <a:prstGeom prst="rightArrow">
          <a:avLst>
            <a:gd name="adj" fmla="val 395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3400425</xdr:colOff>
      <xdr:row>16</xdr:row>
      <xdr:rowOff>9525</xdr:rowOff>
    </xdr:from>
    <xdr:to>
      <xdr:col>4</xdr:col>
      <xdr:colOff>3848100</xdr:colOff>
      <xdr:row>16</xdr:row>
      <xdr:rowOff>180975</xdr:rowOff>
    </xdr:to>
    <xdr:sp>
      <xdr:nvSpPr>
        <xdr:cNvPr id="3" name="Freccia a sinistra 3"/>
        <xdr:cNvSpPr>
          <a:spLocks/>
        </xdr:cNvSpPr>
      </xdr:nvSpPr>
      <xdr:spPr>
        <a:xfrm>
          <a:off x="6457950" y="4162425"/>
          <a:ext cx="447675" cy="171450"/>
        </a:xfrm>
        <a:prstGeom prst="leftArrow">
          <a:avLst>
            <a:gd name="adj" fmla="val -30953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ork.unimi.it/rlavoro/retribuzioni/2076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S31"/>
  <sheetViews>
    <sheetView tabSelected="1" zoomScalePageLayoutView="0" workbookViewId="0" topLeftCell="A1">
      <selection activeCell="C7" sqref="C7:Q7"/>
    </sheetView>
  </sheetViews>
  <sheetFormatPr defaultColWidth="9.140625" defaultRowHeight="12.75"/>
  <cols>
    <col min="17" max="17" width="14.57421875" style="0" customWidth="1"/>
  </cols>
  <sheetData>
    <row r="1" ht="12.75" thickBot="1"/>
    <row r="2" spans="3:17" ht="12">
      <c r="C2" s="613" t="s">
        <v>216</v>
      </c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5"/>
    </row>
    <row r="3" spans="3:17" ht="18.75" customHeight="1" thickBot="1">
      <c r="C3" s="616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8"/>
    </row>
    <row r="4" ht="12.75" thickBot="1"/>
    <row r="5" spans="3:4" ht="13.5" thickBot="1">
      <c r="C5" s="622" t="s">
        <v>67</v>
      </c>
      <c r="D5" s="623"/>
    </row>
    <row r="6" ht="12.75" thickBot="1"/>
    <row r="7" spans="2:17" ht="51" customHeight="1" thickBot="1">
      <c r="B7" s="130"/>
      <c r="C7" s="624" t="s">
        <v>194</v>
      </c>
      <c r="D7" s="625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6"/>
    </row>
    <row r="8" spans="2:19" ht="20.25" customHeight="1" thickBot="1">
      <c r="B8" s="151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1"/>
      <c r="S8" s="151"/>
    </row>
    <row r="9" spans="3:17" ht="45.75" customHeight="1" thickBot="1">
      <c r="C9" s="619" t="s">
        <v>206</v>
      </c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Q9" s="621"/>
    </row>
    <row r="10" spans="2:19" ht="20.25" customHeight="1" thickBot="1">
      <c r="B10" s="151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1"/>
      <c r="S10" s="151"/>
    </row>
    <row r="11" spans="2:19" ht="35.25" customHeight="1" thickBot="1">
      <c r="B11" s="130"/>
      <c r="C11" s="627" t="s">
        <v>201</v>
      </c>
      <c r="D11" s="628"/>
      <c r="E11" s="628"/>
      <c r="F11" s="628"/>
      <c r="G11" s="628"/>
      <c r="H11" s="628"/>
      <c r="I11" s="628"/>
      <c r="J11" s="628"/>
      <c r="K11" s="628"/>
      <c r="L11" s="628"/>
      <c r="M11" s="628"/>
      <c r="N11" s="628"/>
      <c r="O11" s="628"/>
      <c r="P11" s="628"/>
      <c r="Q11" s="629"/>
      <c r="R11" s="130"/>
      <c r="S11" s="130"/>
    </row>
    <row r="13" ht="12.75" thickBot="1"/>
    <row r="14" spans="3:17" ht="27.75" customHeight="1" thickBot="1">
      <c r="C14" s="630" t="s">
        <v>195</v>
      </c>
      <c r="D14" s="631"/>
      <c r="E14" s="631"/>
      <c r="F14" s="631"/>
      <c r="G14" s="631"/>
      <c r="H14" s="631"/>
      <c r="I14" s="631"/>
      <c r="J14" s="631"/>
      <c r="K14" s="631"/>
      <c r="L14" s="631"/>
      <c r="M14" s="631"/>
      <c r="N14" s="631"/>
      <c r="O14" s="631"/>
      <c r="P14" s="631"/>
      <c r="Q14" s="632"/>
    </row>
    <row r="15" ht="12.75" thickBot="1"/>
    <row r="16" spans="2:12" ht="19.5" customHeight="1">
      <c r="B16" s="130"/>
      <c r="C16" s="602" t="s">
        <v>68</v>
      </c>
      <c r="D16" s="603"/>
      <c r="E16" s="603"/>
      <c r="F16" s="603"/>
      <c r="G16" s="603"/>
      <c r="H16" s="603"/>
      <c r="I16" s="604"/>
      <c r="J16" s="131"/>
      <c r="K16" s="130"/>
      <c r="L16" s="130"/>
    </row>
    <row r="17" spans="2:12" ht="17.25" customHeight="1">
      <c r="B17" s="130"/>
      <c r="C17" s="605" t="s">
        <v>135</v>
      </c>
      <c r="D17" s="606"/>
      <c r="E17" s="606"/>
      <c r="F17" s="606"/>
      <c r="G17" s="606"/>
      <c r="H17" s="606"/>
      <c r="I17" s="594"/>
      <c r="J17" s="131"/>
      <c r="K17" s="130"/>
      <c r="L17" s="130"/>
    </row>
    <row r="18" spans="2:12" ht="17.25" customHeight="1">
      <c r="B18" s="130"/>
      <c r="C18" s="607" t="s">
        <v>136</v>
      </c>
      <c r="D18" s="608"/>
      <c r="E18" s="608"/>
      <c r="F18" s="608"/>
      <c r="G18" s="608"/>
      <c r="H18" s="608"/>
      <c r="I18" s="609"/>
      <c r="J18" s="131"/>
      <c r="K18" s="130"/>
      <c r="L18" s="130"/>
    </row>
    <row r="19" spans="2:12" ht="64.5" customHeight="1" thickBot="1">
      <c r="B19" s="130"/>
      <c r="C19" s="610" t="s">
        <v>244</v>
      </c>
      <c r="D19" s="611"/>
      <c r="E19" s="611"/>
      <c r="F19" s="611"/>
      <c r="G19" s="611"/>
      <c r="H19" s="611"/>
      <c r="I19" s="612"/>
      <c r="J19" s="131"/>
      <c r="K19" s="130"/>
      <c r="L19" s="130"/>
    </row>
    <row r="20" spans="2:12" ht="17.25" customHeight="1">
      <c r="B20" s="130"/>
      <c r="C20" s="131"/>
      <c r="D20" s="131"/>
      <c r="E20" s="131"/>
      <c r="F20" s="131"/>
      <c r="G20" s="131"/>
      <c r="H20" s="131"/>
      <c r="I20" s="131"/>
      <c r="J20" s="131"/>
      <c r="K20" s="130"/>
      <c r="L20" s="130"/>
    </row>
    <row r="21" spans="2:12" ht="17.25" customHeight="1">
      <c r="B21" s="130"/>
      <c r="C21" s="131"/>
      <c r="D21" s="131"/>
      <c r="E21" s="131"/>
      <c r="F21" s="131"/>
      <c r="G21" s="131"/>
      <c r="H21" s="131"/>
      <c r="I21" s="131"/>
      <c r="J21" s="131"/>
      <c r="K21" s="130"/>
      <c r="L21" s="130"/>
    </row>
    <row r="22" spans="2:12" ht="17.25" customHeight="1">
      <c r="B22" s="130"/>
      <c r="C22" s="131"/>
      <c r="D22" s="131"/>
      <c r="E22" s="131"/>
      <c r="F22" s="131"/>
      <c r="G22" s="131"/>
      <c r="H22" s="131"/>
      <c r="I22" s="131"/>
      <c r="J22" s="131"/>
      <c r="K22" s="130"/>
      <c r="L22" s="130"/>
    </row>
    <row r="23" spans="2:12" ht="17.25" customHeight="1">
      <c r="B23" s="130"/>
      <c r="C23" s="131"/>
      <c r="D23" s="131"/>
      <c r="E23" s="131"/>
      <c r="F23" s="131"/>
      <c r="G23" s="131"/>
      <c r="H23" s="131"/>
      <c r="I23" s="131"/>
      <c r="J23" s="131"/>
      <c r="K23" s="130"/>
      <c r="L23" s="130"/>
    </row>
    <row r="24" spans="2:12" ht="12">
      <c r="B24" s="130"/>
      <c r="C24" s="131"/>
      <c r="D24" s="131"/>
      <c r="E24" s="131"/>
      <c r="F24" s="131"/>
      <c r="G24" s="131"/>
      <c r="H24" s="131"/>
      <c r="I24" s="131"/>
      <c r="J24" s="131"/>
      <c r="K24" s="130"/>
      <c r="L24" s="130"/>
    </row>
    <row r="25" spans="2:12" ht="12">
      <c r="B25" s="130"/>
      <c r="C25" s="131"/>
      <c r="D25" s="131"/>
      <c r="E25" s="131"/>
      <c r="F25" s="131"/>
      <c r="G25" s="131"/>
      <c r="H25" s="131"/>
      <c r="I25" s="131"/>
      <c r="J25" s="131"/>
      <c r="K25" s="130"/>
      <c r="L25" s="130"/>
    </row>
    <row r="26" spans="2:12" ht="12">
      <c r="B26" s="130"/>
      <c r="C26" s="131"/>
      <c r="D26" s="131"/>
      <c r="E26" s="131"/>
      <c r="F26" s="131"/>
      <c r="G26" s="131"/>
      <c r="H26" s="131"/>
      <c r="I26" s="131"/>
      <c r="J26" s="131"/>
      <c r="K26" s="130"/>
      <c r="L26" s="130"/>
    </row>
    <row r="27" spans="2:12" ht="12">
      <c r="B27" s="130"/>
      <c r="C27" s="131"/>
      <c r="D27" s="131"/>
      <c r="E27" s="131"/>
      <c r="F27" s="131"/>
      <c r="G27" s="131"/>
      <c r="H27" s="131"/>
      <c r="I27" s="131"/>
      <c r="J27" s="131"/>
      <c r="K27" s="130"/>
      <c r="L27" s="130"/>
    </row>
    <row r="28" spans="2:12" ht="12">
      <c r="B28" s="130"/>
      <c r="C28" s="131"/>
      <c r="D28" s="131"/>
      <c r="E28" s="131"/>
      <c r="F28" s="131"/>
      <c r="G28" s="131"/>
      <c r="H28" s="131"/>
      <c r="I28" s="131"/>
      <c r="J28" s="131"/>
      <c r="K28" s="130"/>
      <c r="L28" s="130"/>
    </row>
    <row r="29" spans="2:12" ht="12">
      <c r="B29" s="130"/>
      <c r="C29" s="131"/>
      <c r="D29" s="131"/>
      <c r="E29" s="131"/>
      <c r="F29" s="131"/>
      <c r="G29" s="131"/>
      <c r="H29" s="131"/>
      <c r="I29" s="131"/>
      <c r="J29" s="131"/>
      <c r="K29" s="130"/>
      <c r="L29" s="130"/>
    </row>
    <row r="30" spans="2:12" ht="12">
      <c r="B30" s="130"/>
      <c r="C30" s="131"/>
      <c r="D30" s="131"/>
      <c r="E30" s="131"/>
      <c r="F30" s="131"/>
      <c r="G30" s="131"/>
      <c r="H30" s="131"/>
      <c r="I30" s="131"/>
      <c r="J30" s="131"/>
      <c r="K30" s="130"/>
      <c r="L30" s="130"/>
    </row>
    <row r="31" spans="2:12" ht="12"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</row>
  </sheetData>
  <sheetProtection password="88B1" sheet="1"/>
  <mergeCells count="10">
    <mergeCell ref="C16:I16"/>
    <mergeCell ref="C17:H17"/>
    <mergeCell ref="C18:I18"/>
    <mergeCell ref="C19:I19"/>
    <mergeCell ref="C2:Q3"/>
    <mergeCell ref="C9:Q9"/>
    <mergeCell ref="C5:D5"/>
    <mergeCell ref="C7:Q7"/>
    <mergeCell ref="C11:Q11"/>
    <mergeCell ref="C14:Q14"/>
  </mergeCells>
  <hyperlinks>
    <hyperlink ref="C17" r:id="rId1" display="https://work.unimi.it/rlavoro/retribuzioni/2076.ht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1"/>
  <sheetViews>
    <sheetView zoomScale="80" zoomScaleNormal="80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9.57421875" style="0" customWidth="1"/>
    <col min="2" max="2" width="85.421875" style="0" customWidth="1"/>
    <col min="3" max="3" width="12.57421875" style="0" customWidth="1"/>
    <col min="4" max="4" width="11.57421875" style="0" customWidth="1"/>
    <col min="5" max="5" width="10.57421875" style="0" customWidth="1"/>
    <col min="6" max="6" width="10.8515625" style="0" customWidth="1"/>
    <col min="7" max="8" width="11.140625" style="0" customWidth="1"/>
    <col min="9" max="9" width="25.140625" style="0" customWidth="1"/>
    <col min="10" max="10" width="15.57421875" style="0" customWidth="1"/>
    <col min="11" max="11" width="18.421875" style="0" customWidth="1"/>
    <col min="12" max="12" width="15.140625" style="0" customWidth="1"/>
    <col min="13" max="13" width="5.8515625" style="0" customWidth="1"/>
    <col min="14" max="14" width="13.57421875" style="0" customWidth="1"/>
    <col min="15" max="15" width="8.57421875" style="0" customWidth="1"/>
  </cols>
  <sheetData>
    <row r="1" spans="1:12" ht="24" thickBot="1">
      <c r="A1" s="47"/>
      <c r="B1" s="465" t="s">
        <v>2</v>
      </c>
      <c r="C1" s="657" t="s">
        <v>215</v>
      </c>
      <c r="D1" s="658"/>
      <c r="E1" s="658"/>
      <c r="F1" s="658"/>
      <c r="G1" s="658"/>
      <c r="H1" s="658"/>
      <c r="I1" s="658"/>
      <c r="J1" s="658"/>
      <c r="K1" s="658"/>
      <c r="L1" s="659"/>
    </row>
    <row r="2" spans="1:12" ht="22.5" customHeight="1">
      <c r="A2" s="20"/>
      <c r="B2" s="153" t="s">
        <v>137</v>
      </c>
      <c r="C2" s="660"/>
      <c r="D2" s="660"/>
      <c r="E2" s="660"/>
      <c r="F2" s="660"/>
      <c r="G2" s="661"/>
      <c r="H2" s="661"/>
      <c r="I2" s="661"/>
      <c r="J2" s="660"/>
      <c r="K2" s="660"/>
      <c r="L2" s="662"/>
    </row>
    <row r="3" spans="1:15" ht="53.25" customHeight="1">
      <c r="A3" s="20"/>
      <c r="B3" s="123" t="s">
        <v>144</v>
      </c>
      <c r="C3" s="639"/>
      <c r="D3" s="639"/>
      <c r="E3" s="639"/>
      <c r="F3" s="639"/>
      <c r="G3" s="663" t="s">
        <v>234</v>
      </c>
      <c r="H3" s="664"/>
      <c r="I3" s="641"/>
      <c r="J3" s="636"/>
      <c r="K3" s="637"/>
      <c r="L3" s="638"/>
      <c r="N3" s="466">
        <v>0.3</v>
      </c>
      <c r="O3" s="467" t="s">
        <v>58</v>
      </c>
    </row>
    <row r="4" spans="1:15" ht="43.5" customHeight="1">
      <c r="A4" s="20"/>
      <c r="B4" s="123" t="s">
        <v>141</v>
      </c>
      <c r="C4" s="639"/>
      <c r="D4" s="639"/>
      <c r="E4" s="639"/>
      <c r="F4" s="639"/>
      <c r="G4" s="641" t="s">
        <v>145</v>
      </c>
      <c r="H4" s="641"/>
      <c r="I4" s="641"/>
      <c r="J4" s="642"/>
      <c r="K4" s="643"/>
      <c r="L4" s="644"/>
      <c r="N4" s="468"/>
      <c r="O4" s="468"/>
    </row>
    <row r="5" spans="1:15" ht="34.5" customHeight="1">
      <c r="A5" s="20"/>
      <c r="B5" s="123" t="s">
        <v>142</v>
      </c>
      <c r="C5" s="640" t="s">
        <v>143</v>
      </c>
      <c r="D5" s="640"/>
      <c r="E5" s="640"/>
      <c r="F5" s="640"/>
      <c r="G5" s="641" t="s">
        <v>239</v>
      </c>
      <c r="H5" s="641"/>
      <c r="I5" s="641"/>
      <c r="J5" s="379">
        <v>72</v>
      </c>
      <c r="K5" s="124">
        <f>N5/72*J5</f>
        <v>10000000</v>
      </c>
      <c r="L5" s="471" t="str">
        <f>IF(K5&lt;=N5,"OK","ERRORE")</f>
        <v>OK</v>
      </c>
      <c r="N5" s="469">
        <v>10000000</v>
      </c>
      <c r="O5" s="467" t="s">
        <v>243</v>
      </c>
    </row>
    <row r="6" spans="1:15" ht="9" customHeight="1">
      <c r="A6" s="119"/>
      <c r="B6" s="44"/>
      <c r="C6" s="45"/>
      <c r="D6" s="45"/>
      <c r="E6" s="45"/>
      <c r="F6" s="45"/>
      <c r="G6" s="46"/>
      <c r="H6" s="46"/>
      <c r="I6" s="46"/>
      <c r="J6" s="46"/>
      <c r="K6" s="46"/>
      <c r="L6" s="120"/>
      <c r="N6" s="470"/>
      <c r="O6" s="470"/>
    </row>
    <row r="7" spans="1:15" ht="13.5" thickBot="1">
      <c r="A7" s="121"/>
      <c r="B7" s="36"/>
      <c r="C7" s="122"/>
      <c r="D7" s="122"/>
      <c r="E7" s="122"/>
      <c r="F7" s="122"/>
      <c r="G7" s="122"/>
      <c r="H7" s="122"/>
      <c r="I7" s="36"/>
      <c r="J7" s="36"/>
      <c r="K7" s="36"/>
      <c r="L7" s="37"/>
      <c r="N7" s="470"/>
      <c r="O7" s="470"/>
    </row>
    <row r="8" spans="1:12" ht="13.5" thickBot="1">
      <c r="A8" s="19"/>
      <c r="B8" s="4" t="s">
        <v>53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33" t="s">
        <v>5</v>
      </c>
      <c r="J8" s="34" t="s">
        <v>10</v>
      </c>
      <c r="K8" s="34" t="s">
        <v>0</v>
      </c>
      <c r="L8" s="35" t="s">
        <v>11</v>
      </c>
    </row>
    <row r="9" spans="1:12" ht="4.5" customHeight="1">
      <c r="A9" s="28"/>
      <c r="B9" s="29"/>
      <c r="C9" s="30"/>
      <c r="D9" s="30"/>
      <c r="E9" s="30"/>
      <c r="F9" s="30"/>
      <c r="G9" s="30"/>
      <c r="H9" s="31"/>
      <c r="I9" s="31"/>
      <c r="J9" s="31"/>
      <c r="K9" s="31"/>
      <c r="L9" s="32"/>
    </row>
    <row r="10" spans="1:12" ht="13.5" thickBot="1">
      <c r="A10" s="23"/>
      <c r="B10" s="21"/>
      <c r="C10" s="18"/>
      <c r="D10" s="18"/>
      <c r="E10" s="18"/>
      <c r="F10" s="18"/>
      <c r="G10" s="18"/>
      <c r="H10" s="18"/>
      <c r="I10" s="22"/>
      <c r="J10" s="22"/>
      <c r="K10" s="22"/>
      <c r="L10" s="24"/>
    </row>
    <row r="11" spans="1:12" ht="15" customHeight="1" thickBot="1">
      <c r="A11" s="688" t="s">
        <v>171</v>
      </c>
      <c r="B11" s="432" t="s">
        <v>134</v>
      </c>
      <c r="C11" s="361">
        <f>'Calculation  staff costs UNIMI '!$L$10</f>
        <v>0</v>
      </c>
      <c r="D11" s="362">
        <f>'Calculation  staff costs UNIMI '!$N$10</f>
        <v>0</v>
      </c>
      <c r="E11" s="362">
        <f>'Calculation  staff costs UNIMI '!$P$10</f>
        <v>0</v>
      </c>
      <c r="F11" s="362">
        <f>'Calculation  staff costs UNIMI '!$R$10</f>
        <v>0</v>
      </c>
      <c r="G11" s="362">
        <f>'Calculation  staff costs UNIMI '!$T$10</f>
        <v>0</v>
      </c>
      <c r="H11" s="498">
        <f>'Calculation  staff costs UNIMI '!$V$10</f>
        <v>0</v>
      </c>
      <c r="I11" s="111">
        <f aca="true" t="shared" si="0" ref="I11:I20">SUM(C11:H11)</f>
        <v>0</v>
      </c>
      <c r="J11" s="651">
        <f>SUM(I11:I12)</f>
        <v>0</v>
      </c>
      <c r="K11" s="665">
        <f>SUM(J11:J20)</f>
        <v>0</v>
      </c>
      <c r="L11" s="653">
        <f>K11</f>
        <v>0</v>
      </c>
    </row>
    <row r="12" spans="1:14" ht="32.25" customHeight="1" thickBot="1">
      <c r="A12" s="689"/>
      <c r="B12" s="433" t="s">
        <v>146</v>
      </c>
      <c r="C12" s="504">
        <f>'Calculation  staff costs UNIMI '!$L$22</f>
        <v>0</v>
      </c>
      <c r="D12" s="505">
        <f>'Calculation  staff costs UNIMI '!$N$22</f>
        <v>0</v>
      </c>
      <c r="E12" s="505">
        <f>'Calculation  staff costs UNIMI '!$P$22</f>
        <v>0</v>
      </c>
      <c r="F12" s="505">
        <f>'Calculation  staff costs UNIMI '!$R$22</f>
        <v>0</v>
      </c>
      <c r="G12" s="505">
        <f>'Calculation  staff costs UNIMI '!$T$22</f>
        <v>0</v>
      </c>
      <c r="H12" s="503">
        <f>'Calculation  staff costs UNIMI '!$V$22</f>
        <v>0</v>
      </c>
      <c r="I12" s="513">
        <f t="shared" si="0"/>
        <v>0</v>
      </c>
      <c r="J12" s="652"/>
      <c r="K12" s="666"/>
      <c r="L12" s="654"/>
      <c r="N12" s="148"/>
    </row>
    <row r="13" spans="1:12" ht="15" customHeight="1">
      <c r="A13" s="689"/>
      <c r="B13" s="597" t="s">
        <v>133</v>
      </c>
      <c r="C13" s="506">
        <f>'Calculation  staff costs UNIMI '!L31</f>
        <v>0</v>
      </c>
      <c r="D13" s="507">
        <f>'Calculation  staff costs UNIMI '!N31</f>
        <v>0</v>
      </c>
      <c r="E13" s="507">
        <f>'Calculation  staff costs UNIMI '!P31</f>
        <v>0</v>
      </c>
      <c r="F13" s="507">
        <f>'Calculation  staff costs UNIMI '!R31</f>
        <v>0</v>
      </c>
      <c r="G13" s="507">
        <f>'Calculation  staff costs UNIMI '!T31</f>
        <v>0</v>
      </c>
      <c r="H13" s="508">
        <f>'Calculation  staff costs UNIMI '!$V$31</f>
        <v>0</v>
      </c>
      <c r="I13" s="475">
        <f t="shared" si="0"/>
        <v>0</v>
      </c>
      <c r="J13" s="668">
        <f>SUM(I13:I15)</f>
        <v>0</v>
      </c>
      <c r="K13" s="666"/>
      <c r="L13" s="655"/>
    </row>
    <row r="14" spans="1:12" ht="15" customHeight="1">
      <c r="A14" s="689"/>
      <c r="B14" s="532" t="s">
        <v>108</v>
      </c>
      <c r="C14" s="509">
        <f>'Calculation  staff costs UNIMI '!$L$43</f>
        <v>0</v>
      </c>
      <c r="D14" s="312">
        <f>'Calculation  staff costs UNIMI '!$N$43</f>
        <v>0</v>
      </c>
      <c r="E14" s="312">
        <f>'Calculation  staff costs UNIMI '!$P$43</f>
        <v>0</v>
      </c>
      <c r="F14" s="312">
        <f>'Calculation  staff costs UNIMI '!$R$43</f>
        <v>0</v>
      </c>
      <c r="G14" s="312">
        <f>'Calculation  staff costs UNIMI '!$T$43</f>
        <v>0</v>
      </c>
      <c r="H14" s="363">
        <f>'Calculation  staff costs UNIMI '!$V$43</f>
        <v>0</v>
      </c>
      <c r="I14" s="315">
        <f t="shared" si="0"/>
        <v>0</v>
      </c>
      <c r="J14" s="669"/>
      <c r="K14" s="666"/>
      <c r="L14" s="655"/>
    </row>
    <row r="15" spans="1:12" ht="15" customHeight="1" thickBot="1">
      <c r="A15" s="689"/>
      <c r="B15" s="595" t="s">
        <v>73</v>
      </c>
      <c r="C15" s="509">
        <f>'Calculation  staff costs UNIMI '!$L$49</f>
        <v>0</v>
      </c>
      <c r="D15" s="312">
        <f>'Calculation  staff costs UNIMI '!$N$49</f>
        <v>0</v>
      </c>
      <c r="E15" s="312">
        <f>'Calculation  staff costs UNIMI '!$P$49</f>
        <v>0</v>
      </c>
      <c r="F15" s="312">
        <f>'Calculation  staff costs UNIMI '!$R$49</f>
        <v>0</v>
      </c>
      <c r="G15" s="312">
        <f>'Calculation  staff costs UNIMI '!$T$49</f>
        <v>0</v>
      </c>
      <c r="H15" s="363">
        <f>'Calculation  staff costs UNIMI '!$V$49</f>
        <v>0</v>
      </c>
      <c r="I15" s="315">
        <f t="shared" si="0"/>
        <v>0</v>
      </c>
      <c r="J15" s="670"/>
      <c r="K15" s="666"/>
      <c r="L15" s="655"/>
    </row>
    <row r="16" spans="1:12" ht="15" customHeight="1">
      <c r="A16" s="689"/>
      <c r="B16" s="595" t="s">
        <v>74</v>
      </c>
      <c r="C16" s="510">
        <f>'Calculation  staff costs UNIMI '!$L$54</f>
        <v>0</v>
      </c>
      <c r="D16" s="313">
        <f>'Calculation  staff costs UNIMI '!$N$54</f>
        <v>0</v>
      </c>
      <c r="E16" s="313">
        <f>'Calculation  staff costs UNIMI '!$P$54</f>
        <v>0</v>
      </c>
      <c r="F16" s="313">
        <f>'Calculation  staff costs UNIMI '!$R$54</f>
        <v>0</v>
      </c>
      <c r="G16" s="312">
        <f>'Calculation  staff costs UNIMI '!$T$54</f>
        <v>0</v>
      </c>
      <c r="H16" s="363">
        <f>'Calculation  staff costs UNIMI '!$V$54</f>
        <v>0</v>
      </c>
      <c r="I16" s="315">
        <f t="shared" si="0"/>
        <v>0</v>
      </c>
      <c r="J16" s="674">
        <f>SUM(I16:I20)</f>
        <v>0</v>
      </c>
      <c r="K16" s="666"/>
      <c r="L16" s="655"/>
    </row>
    <row r="17" spans="1:12" ht="15" customHeight="1" thickBot="1">
      <c r="A17" s="689"/>
      <c r="B17" s="595" t="s">
        <v>107</v>
      </c>
      <c r="C17" s="514">
        <f>'Calculation  staff costs UNIMI '!$L$57</f>
        <v>0</v>
      </c>
      <c r="D17" s="515">
        <f>'Calculation  staff costs UNIMI '!$N$57</f>
        <v>0</v>
      </c>
      <c r="E17" s="515">
        <f>'Calculation  staff costs UNIMI '!$P$57</f>
        <v>0</v>
      </c>
      <c r="F17" s="515">
        <f>'Calculation  staff costs UNIMI '!$R$57</f>
        <v>0</v>
      </c>
      <c r="G17" s="515">
        <f>'Calculation  staff costs UNIMI '!$T$57</f>
        <v>0</v>
      </c>
      <c r="H17" s="516">
        <f>'Calculation  staff costs UNIMI '!$V$57</f>
        <v>0</v>
      </c>
      <c r="I17" s="529">
        <f t="shared" si="0"/>
        <v>0</v>
      </c>
      <c r="J17" s="675"/>
      <c r="K17" s="666"/>
      <c r="L17" s="655"/>
    </row>
    <row r="18" spans="1:12" ht="15" customHeight="1">
      <c r="A18" s="689"/>
      <c r="B18" s="596" t="s">
        <v>246</v>
      </c>
      <c r="C18" s="517">
        <v>0</v>
      </c>
      <c r="D18" s="518">
        <v>0</v>
      </c>
      <c r="E18" s="518">
        <v>0</v>
      </c>
      <c r="F18" s="518">
        <v>0</v>
      </c>
      <c r="G18" s="518">
        <v>0</v>
      </c>
      <c r="H18" s="526">
        <v>0</v>
      </c>
      <c r="I18" s="314">
        <f t="shared" si="0"/>
        <v>0</v>
      </c>
      <c r="J18" s="675"/>
      <c r="K18" s="666"/>
      <c r="L18" s="655"/>
    </row>
    <row r="19" spans="1:12" ht="15" customHeight="1">
      <c r="A19" s="689"/>
      <c r="B19" s="595" t="s">
        <v>71</v>
      </c>
      <c r="C19" s="511">
        <v>0</v>
      </c>
      <c r="D19" s="380">
        <v>0</v>
      </c>
      <c r="E19" s="380">
        <v>0</v>
      </c>
      <c r="F19" s="380">
        <v>0</v>
      </c>
      <c r="G19" s="380">
        <v>0</v>
      </c>
      <c r="H19" s="527">
        <v>0</v>
      </c>
      <c r="I19" s="315">
        <f t="shared" si="0"/>
        <v>0</v>
      </c>
      <c r="J19" s="675"/>
      <c r="K19" s="666"/>
      <c r="L19" s="655"/>
    </row>
    <row r="20" spans="1:12" ht="15" customHeight="1" thickBot="1">
      <c r="A20" s="690"/>
      <c r="B20" s="598" t="s">
        <v>72</v>
      </c>
      <c r="C20" s="512">
        <v>0</v>
      </c>
      <c r="D20" s="381">
        <v>0</v>
      </c>
      <c r="E20" s="381">
        <v>0</v>
      </c>
      <c r="F20" s="381">
        <v>0</v>
      </c>
      <c r="G20" s="381">
        <v>0</v>
      </c>
      <c r="H20" s="528">
        <v>0</v>
      </c>
      <c r="I20" s="529">
        <f t="shared" si="0"/>
        <v>0</v>
      </c>
      <c r="J20" s="676"/>
      <c r="K20" s="667"/>
      <c r="L20" s="656"/>
    </row>
    <row r="21" spans="1:12" ht="13.5" thickBot="1">
      <c r="A21" s="14"/>
      <c r="B21" s="2"/>
      <c r="C21" s="6"/>
      <c r="D21" s="6"/>
      <c r="E21" s="6"/>
      <c r="F21" s="6"/>
      <c r="G21" s="6"/>
      <c r="H21" s="6"/>
      <c r="I21" s="6"/>
      <c r="J21" s="6"/>
      <c r="K21" s="6"/>
      <c r="L21" s="48"/>
    </row>
    <row r="22" spans="1:12" ht="13.5" thickBot="1">
      <c r="A22" s="677" t="s">
        <v>170</v>
      </c>
      <c r="B22" s="530" t="s">
        <v>167</v>
      </c>
      <c r="C22" s="534"/>
      <c r="D22" s="535"/>
      <c r="E22" s="535"/>
      <c r="F22" s="535"/>
      <c r="G22" s="535"/>
      <c r="H22" s="535"/>
      <c r="I22" s="536"/>
      <c r="J22" s="364"/>
      <c r="K22" s="26"/>
      <c r="L22" s="17"/>
    </row>
    <row r="23" spans="1:12" ht="12.75">
      <c r="A23" s="678"/>
      <c r="B23" s="531" t="s">
        <v>232</v>
      </c>
      <c r="C23" s="387"/>
      <c r="D23" s="388"/>
      <c r="E23" s="388"/>
      <c r="F23" s="388"/>
      <c r="G23" s="388"/>
      <c r="H23" s="537"/>
      <c r="I23" s="475">
        <f>SUM(C23:H23)</f>
        <v>0</v>
      </c>
      <c r="J23" s="671">
        <f>SUM(I23:I25)</f>
        <v>0</v>
      </c>
      <c r="K23" s="648">
        <f>J23</f>
        <v>0</v>
      </c>
      <c r="L23" s="633">
        <f>SUM(K23:K43)</f>
        <v>0</v>
      </c>
    </row>
    <row r="24" spans="1:12" ht="12.75">
      <c r="A24" s="678"/>
      <c r="B24" s="532" t="s">
        <v>233</v>
      </c>
      <c r="C24" s="382"/>
      <c r="D24" s="383"/>
      <c r="E24" s="383"/>
      <c r="F24" s="383"/>
      <c r="G24" s="383"/>
      <c r="H24" s="497"/>
      <c r="I24" s="472">
        <f>SUM(C24:H24)</f>
        <v>0</v>
      </c>
      <c r="J24" s="672"/>
      <c r="K24" s="649"/>
      <c r="L24" s="634"/>
    </row>
    <row r="25" spans="1:12" ht="17.25" customHeight="1" thickBot="1">
      <c r="A25" s="678"/>
      <c r="B25" s="533" t="s">
        <v>207</v>
      </c>
      <c r="C25" s="390"/>
      <c r="D25" s="391"/>
      <c r="E25" s="391"/>
      <c r="F25" s="391"/>
      <c r="G25" s="391"/>
      <c r="H25" s="538"/>
      <c r="I25" s="476">
        <f>SUM(C25:H25)</f>
        <v>0</v>
      </c>
      <c r="J25" s="673"/>
      <c r="K25" s="650"/>
      <c r="L25" s="634"/>
    </row>
    <row r="26" spans="1:12" ht="13.5" thickBot="1">
      <c r="A26" s="678"/>
      <c r="B26" s="549"/>
      <c r="C26" s="551"/>
      <c r="D26" s="551"/>
      <c r="E26" s="551"/>
      <c r="F26" s="551"/>
      <c r="G26" s="551"/>
      <c r="H26" s="551"/>
      <c r="I26" s="552"/>
      <c r="J26" s="539"/>
      <c r="K26" s="578"/>
      <c r="L26" s="634"/>
    </row>
    <row r="27" spans="1:12" ht="13.5" thickBot="1">
      <c r="A27" s="678"/>
      <c r="B27" s="554" t="s">
        <v>168</v>
      </c>
      <c r="C27" s="535"/>
      <c r="D27" s="535"/>
      <c r="E27" s="535"/>
      <c r="F27" s="535"/>
      <c r="G27" s="535"/>
      <c r="H27" s="535"/>
      <c r="I27" s="555"/>
      <c r="J27" s="474"/>
      <c r="K27" s="579"/>
      <c r="L27" s="634"/>
    </row>
    <row r="28" spans="1:12" ht="12.75">
      <c r="A28" s="678"/>
      <c r="B28" s="553" t="s">
        <v>51</v>
      </c>
      <c r="C28" s="541">
        <f>'Ammortamento UNIMI   '!$F$12</f>
        <v>0</v>
      </c>
      <c r="D28" s="542"/>
      <c r="E28" s="542"/>
      <c r="F28" s="542"/>
      <c r="G28" s="543"/>
      <c r="H28" s="544"/>
      <c r="I28" s="475">
        <f>SUM(C28:H28)</f>
        <v>0</v>
      </c>
      <c r="J28" s="680">
        <f>SUM(I28:I30)</f>
        <v>0</v>
      </c>
      <c r="K28" s="649">
        <f>J28</f>
        <v>0</v>
      </c>
      <c r="L28" s="634"/>
    </row>
    <row r="29" spans="1:12" ht="13.5" thickBot="1">
      <c r="A29" s="678"/>
      <c r="B29" s="385" t="s">
        <v>52</v>
      </c>
      <c r="C29" s="545">
        <f>'Ammortamento UNIMI   '!$F$17</f>
        <v>0</v>
      </c>
      <c r="D29" s="546"/>
      <c r="E29" s="546"/>
      <c r="F29" s="546"/>
      <c r="G29" s="547"/>
      <c r="H29" s="548"/>
      <c r="I29" s="476">
        <f>SUM(C29:H29)</f>
        <v>0</v>
      </c>
      <c r="J29" s="681"/>
      <c r="K29" s="683"/>
      <c r="L29" s="634"/>
    </row>
    <row r="30" spans="1:12" ht="16.5" customHeight="1" thickBot="1">
      <c r="A30" s="678"/>
      <c r="B30" s="571" t="s">
        <v>236</v>
      </c>
      <c r="C30" s="540"/>
      <c r="D30" s="540"/>
      <c r="E30" s="540"/>
      <c r="F30" s="540"/>
      <c r="G30" s="540"/>
      <c r="H30" s="540"/>
      <c r="I30" s="539">
        <f>SUM(C30:H30)</f>
        <v>0</v>
      </c>
      <c r="J30" s="682"/>
      <c r="K30" s="684"/>
      <c r="L30" s="634"/>
    </row>
    <row r="31" spans="1:12" ht="12.75" thickBot="1">
      <c r="A31" s="678"/>
      <c r="B31" s="549"/>
      <c r="C31" s="550"/>
      <c r="D31" s="550"/>
      <c r="E31" s="550"/>
      <c r="F31" s="550"/>
      <c r="G31" s="550"/>
      <c r="H31" s="550"/>
      <c r="I31" s="564"/>
      <c r="J31" s="473"/>
      <c r="K31" s="6"/>
      <c r="L31" s="634"/>
    </row>
    <row r="32" spans="1:12" ht="13.5" thickBot="1">
      <c r="A32" s="678"/>
      <c r="B32" s="554" t="s">
        <v>169</v>
      </c>
      <c r="C32" s="566"/>
      <c r="D32" s="566"/>
      <c r="E32" s="566"/>
      <c r="F32" s="535"/>
      <c r="G32" s="535"/>
      <c r="H32" s="535"/>
      <c r="I32" s="555"/>
      <c r="J32" s="474"/>
      <c r="K32" s="112"/>
      <c r="L32" s="634"/>
    </row>
    <row r="33" spans="1:12" ht="12">
      <c r="A33" s="678"/>
      <c r="B33" s="565" t="s">
        <v>6</v>
      </c>
      <c r="C33" s="387"/>
      <c r="D33" s="388"/>
      <c r="E33" s="388"/>
      <c r="F33" s="388"/>
      <c r="G33" s="388"/>
      <c r="H33" s="389"/>
      <c r="I33" s="475">
        <f>SUM(C33:H33)</f>
        <v>0</v>
      </c>
      <c r="J33" s="685">
        <f>SUM(I33:I36)</f>
        <v>0</v>
      </c>
      <c r="K33" s="648">
        <f>SUM(J33:J43)</f>
        <v>0</v>
      </c>
      <c r="L33" s="634"/>
    </row>
    <row r="34" spans="1:12" ht="12">
      <c r="A34" s="678"/>
      <c r="B34" s="558" t="s">
        <v>162</v>
      </c>
      <c r="C34" s="382"/>
      <c r="D34" s="383"/>
      <c r="E34" s="383"/>
      <c r="F34" s="383"/>
      <c r="G34" s="383"/>
      <c r="H34" s="384"/>
      <c r="I34" s="472">
        <f aca="true" t="shared" si="1" ref="I34:I42">SUM(C34:H34)</f>
        <v>0</v>
      </c>
      <c r="J34" s="686"/>
      <c r="K34" s="649"/>
      <c r="L34" s="634"/>
    </row>
    <row r="35" spans="1:12" ht="12">
      <c r="A35" s="678"/>
      <c r="B35" s="558" t="s">
        <v>163</v>
      </c>
      <c r="C35" s="382"/>
      <c r="D35" s="383"/>
      <c r="E35" s="383"/>
      <c r="F35" s="383"/>
      <c r="G35" s="383"/>
      <c r="H35" s="384"/>
      <c r="I35" s="472">
        <f t="shared" si="1"/>
        <v>0</v>
      </c>
      <c r="J35" s="686"/>
      <c r="K35" s="649"/>
      <c r="L35" s="634"/>
    </row>
    <row r="36" spans="1:12" ht="12.75" thickBot="1">
      <c r="A36" s="678"/>
      <c r="B36" s="559" t="s">
        <v>132</v>
      </c>
      <c r="C36" s="390"/>
      <c r="D36" s="391"/>
      <c r="E36" s="391"/>
      <c r="F36" s="391"/>
      <c r="G36" s="391"/>
      <c r="H36" s="392"/>
      <c r="I36" s="476">
        <f t="shared" si="1"/>
        <v>0</v>
      </c>
      <c r="J36" s="687"/>
      <c r="K36" s="649"/>
      <c r="L36" s="634"/>
    </row>
    <row r="37" spans="1:12" ht="12.75" thickBot="1">
      <c r="A37" s="678"/>
      <c r="B37" s="386" t="s">
        <v>164</v>
      </c>
      <c r="C37" s="560"/>
      <c r="D37" s="561"/>
      <c r="E37" s="561"/>
      <c r="F37" s="561"/>
      <c r="G37" s="562"/>
      <c r="H37" s="563"/>
      <c r="I37" s="567">
        <f t="shared" si="1"/>
        <v>0</v>
      </c>
      <c r="J37" s="577">
        <f>I37</f>
        <v>0</v>
      </c>
      <c r="K37" s="649"/>
      <c r="L37" s="634"/>
    </row>
    <row r="38" spans="1:12" ht="12">
      <c r="A38" s="678"/>
      <c r="B38" s="557" t="s">
        <v>7</v>
      </c>
      <c r="C38" s="387"/>
      <c r="D38" s="388"/>
      <c r="E38" s="388"/>
      <c r="F38" s="388"/>
      <c r="G38" s="388"/>
      <c r="H38" s="389"/>
      <c r="I38" s="475">
        <f t="shared" si="1"/>
        <v>0</v>
      </c>
      <c r="J38" s="645">
        <f>SUM(I38:I43)</f>
        <v>0</v>
      </c>
      <c r="K38" s="649"/>
      <c r="L38" s="634"/>
    </row>
    <row r="39" spans="1:12" ht="12.75">
      <c r="A39" s="678"/>
      <c r="B39" s="558" t="s">
        <v>70</v>
      </c>
      <c r="C39" s="382"/>
      <c r="D39" s="383"/>
      <c r="E39" s="383"/>
      <c r="F39" s="383"/>
      <c r="G39" s="383"/>
      <c r="H39" s="384"/>
      <c r="I39" s="472">
        <f t="shared" si="1"/>
        <v>0</v>
      </c>
      <c r="J39" s="646"/>
      <c r="K39" s="649"/>
      <c r="L39" s="634"/>
    </row>
    <row r="40" spans="1:12" ht="12">
      <c r="A40" s="678"/>
      <c r="B40" s="558" t="s">
        <v>66</v>
      </c>
      <c r="C40" s="382"/>
      <c r="D40" s="383"/>
      <c r="E40" s="383"/>
      <c r="F40" s="383"/>
      <c r="G40" s="383"/>
      <c r="H40" s="384"/>
      <c r="I40" s="472">
        <f t="shared" si="1"/>
        <v>0</v>
      </c>
      <c r="J40" s="646"/>
      <c r="K40" s="649"/>
      <c r="L40" s="634"/>
    </row>
    <row r="41" spans="1:12" ht="14.25" customHeight="1">
      <c r="A41" s="678"/>
      <c r="B41" s="568" t="s">
        <v>66</v>
      </c>
      <c r="C41" s="382"/>
      <c r="D41" s="383"/>
      <c r="E41" s="383"/>
      <c r="F41" s="383"/>
      <c r="G41" s="383"/>
      <c r="H41" s="384"/>
      <c r="I41" s="472">
        <f t="shared" si="1"/>
        <v>0</v>
      </c>
      <c r="J41" s="646"/>
      <c r="K41" s="649"/>
      <c r="L41" s="634"/>
    </row>
    <row r="42" spans="1:12" ht="15" customHeight="1" thickBot="1">
      <c r="A42" s="679"/>
      <c r="B42" s="572" t="s">
        <v>65</v>
      </c>
      <c r="C42" s="573"/>
      <c r="D42" s="574"/>
      <c r="E42" s="574"/>
      <c r="F42" s="574"/>
      <c r="G42" s="574"/>
      <c r="H42" s="575"/>
      <c r="I42" s="576">
        <f t="shared" si="1"/>
        <v>0</v>
      </c>
      <c r="J42" s="646"/>
      <c r="K42" s="649"/>
      <c r="L42" s="634"/>
    </row>
    <row r="43" spans="1:12" ht="30" customHeight="1" thickBot="1">
      <c r="A43" s="570"/>
      <c r="B43" s="580" t="s">
        <v>235</v>
      </c>
      <c r="C43" s="581"/>
      <c r="D43" s="582"/>
      <c r="E43" s="582"/>
      <c r="F43" s="582"/>
      <c r="G43" s="582"/>
      <c r="H43" s="583"/>
      <c r="I43" s="476">
        <f>SUM(C43:H43)</f>
        <v>0</v>
      </c>
      <c r="J43" s="647"/>
      <c r="K43" s="650"/>
      <c r="L43" s="635"/>
    </row>
    <row r="44" spans="1:12" ht="12.75" thickBot="1">
      <c r="A44" s="365"/>
      <c r="B44" s="27"/>
      <c r="C44" s="49"/>
      <c r="D44" s="49"/>
      <c r="E44" s="49"/>
      <c r="F44" s="49"/>
      <c r="G44" s="49"/>
      <c r="H44" s="49"/>
      <c r="I44" s="50"/>
      <c r="J44" s="50"/>
      <c r="K44" s="13"/>
      <c r="L44" s="311"/>
    </row>
    <row r="45" spans="1:12" ht="18.75" customHeight="1" thickBot="1">
      <c r="A45" s="38" t="s">
        <v>8</v>
      </c>
      <c r="B45" s="39" t="s">
        <v>9</v>
      </c>
      <c r="C45" s="394">
        <f aca="true" t="shared" si="2" ref="C45:H45">SUM(C11:C44)</f>
        <v>0</v>
      </c>
      <c r="D45" s="394">
        <f t="shared" si="2"/>
        <v>0</v>
      </c>
      <c r="E45" s="394">
        <f t="shared" si="2"/>
        <v>0</v>
      </c>
      <c r="F45" s="394">
        <f t="shared" si="2"/>
        <v>0</v>
      </c>
      <c r="G45" s="394">
        <f t="shared" si="2"/>
        <v>0</v>
      </c>
      <c r="H45" s="394">
        <f t="shared" si="2"/>
        <v>0</v>
      </c>
      <c r="I45" s="394">
        <f>SUM(C45:H45)</f>
        <v>0</v>
      </c>
      <c r="J45" s="394">
        <f>SUM(J11:J44)</f>
        <v>0</v>
      </c>
      <c r="K45" s="394">
        <f>SUM(K11:K44)</f>
        <v>0</v>
      </c>
      <c r="L45" s="394">
        <f>SUM(L11:L44)</f>
        <v>0</v>
      </c>
    </row>
    <row r="46" spans="1:12" ht="5.25" customHeight="1" thickBot="1">
      <c r="A46" s="20"/>
      <c r="B46" s="2"/>
      <c r="C46" s="6"/>
      <c r="D46" s="6"/>
      <c r="E46" s="6"/>
      <c r="F46" s="6"/>
      <c r="G46" s="6"/>
      <c r="H46" s="6"/>
      <c r="I46" s="6"/>
      <c r="J46" s="6"/>
      <c r="K46" s="6"/>
      <c r="L46" s="12"/>
    </row>
    <row r="47" spans="1:12" ht="18.75" customHeight="1" thickBot="1">
      <c r="A47" s="699" t="s">
        <v>177</v>
      </c>
      <c r="B47" s="11" t="s">
        <v>59</v>
      </c>
      <c r="C47" s="9"/>
      <c r="D47" s="9"/>
      <c r="E47" s="9"/>
      <c r="F47" s="9"/>
      <c r="G47" s="9"/>
      <c r="H47" s="9"/>
      <c r="I47" s="9"/>
      <c r="J47" s="9"/>
      <c r="K47" s="9"/>
      <c r="L47" s="10"/>
    </row>
    <row r="48" spans="1:12" ht="18.75" customHeight="1">
      <c r="A48" s="700"/>
      <c r="B48" s="702" t="s">
        <v>3</v>
      </c>
      <c r="C48" s="711">
        <f aca="true" t="shared" si="3" ref="C48:H48">C45*25%</f>
        <v>0</v>
      </c>
      <c r="D48" s="711">
        <f t="shared" si="3"/>
        <v>0</v>
      </c>
      <c r="E48" s="711">
        <f t="shared" si="3"/>
        <v>0</v>
      </c>
      <c r="F48" s="725">
        <f t="shared" si="3"/>
        <v>0</v>
      </c>
      <c r="G48" s="711">
        <f t="shared" si="3"/>
        <v>0</v>
      </c>
      <c r="H48" s="711">
        <f t="shared" si="3"/>
        <v>0</v>
      </c>
      <c r="I48" s="722">
        <f>SUM(C48:H49)</f>
        <v>0</v>
      </c>
      <c r="J48" s="723">
        <f>I48</f>
        <v>0</v>
      </c>
      <c r="K48" s="724">
        <f>I48</f>
        <v>0</v>
      </c>
      <c r="L48" s="691">
        <f>I48</f>
        <v>0</v>
      </c>
    </row>
    <row r="49" spans="1:12" ht="18.75" customHeight="1" thickBot="1">
      <c r="A49" s="701"/>
      <c r="B49" s="703"/>
      <c r="C49" s="712"/>
      <c r="D49" s="712"/>
      <c r="E49" s="712"/>
      <c r="F49" s="726"/>
      <c r="G49" s="712"/>
      <c r="H49" s="712"/>
      <c r="I49" s="712"/>
      <c r="J49" s="712"/>
      <c r="K49" s="712"/>
      <c r="L49" s="692"/>
    </row>
    <row r="50" spans="1:12" ht="7.5" customHeight="1">
      <c r="A50" s="25"/>
      <c r="B50" s="2"/>
      <c r="C50" s="6"/>
      <c r="D50" s="6"/>
      <c r="E50" s="6"/>
      <c r="F50" s="6"/>
      <c r="G50" s="6"/>
      <c r="H50" s="6"/>
      <c r="I50" s="6"/>
      <c r="J50" s="6"/>
      <c r="K50" s="13"/>
      <c r="L50" s="48"/>
    </row>
    <row r="51" spans="1:12" ht="16.5" customHeight="1" thickBot="1">
      <c r="A51" s="40"/>
      <c r="B51" s="360" t="s">
        <v>180</v>
      </c>
      <c r="C51" s="18"/>
      <c r="D51" s="18"/>
      <c r="E51" s="18"/>
      <c r="F51" s="18"/>
      <c r="G51" s="18"/>
      <c r="H51" s="18"/>
      <c r="I51" s="18"/>
      <c r="J51" s="15"/>
      <c r="K51" s="108"/>
      <c r="L51" s="109"/>
    </row>
    <row r="52" spans="1:12" ht="35.25" customHeight="1">
      <c r="A52" s="704" t="s">
        <v>176</v>
      </c>
      <c r="B52" s="393" t="s">
        <v>76</v>
      </c>
      <c r="C52" s="383"/>
      <c r="D52" s="383"/>
      <c r="E52" s="383"/>
      <c r="F52" s="383"/>
      <c r="G52" s="383"/>
      <c r="H52" s="497"/>
      <c r="I52" s="477">
        <f>SUM(C52:H52)</f>
        <v>0</v>
      </c>
      <c r="J52" s="707">
        <f>SUM(I52:I55)</f>
        <v>0</v>
      </c>
      <c r="K52" s="718">
        <f>J52</f>
        <v>0</v>
      </c>
      <c r="L52" s="695">
        <f>J52</f>
        <v>0</v>
      </c>
    </row>
    <row r="53" spans="1:12" ht="37.5" customHeight="1">
      <c r="A53" s="705"/>
      <c r="B53" s="393" t="s">
        <v>76</v>
      </c>
      <c r="C53" s="383"/>
      <c r="D53" s="383"/>
      <c r="E53" s="383"/>
      <c r="F53" s="383"/>
      <c r="G53" s="383"/>
      <c r="H53" s="497"/>
      <c r="I53" s="477">
        <f>SUM(C53:H53)</f>
        <v>0</v>
      </c>
      <c r="J53" s="708"/>
      <c r="K53" s="719"/>
      <c r="L53" s="696"/>
    </row>
    <row r="54" spans="1:12" ht="32.25" customHeight="1">
      <c r="A54" s="705"/>
      <c r="B54" s="393" t="s">
        <v>76</v>
      </c>
      <c r="C54" s="383"/>
      <c r="D54" s="383"/>
      <c r="E54" s="383"/>
      <c r="F54" s="383"/>
      <c r="G54" s="383"/>
      <c r="H54" s="497"/>
      <c r="I54" s="477">
        <f>SUM(C54:H54)</f>
        <v>0</v>
      </c>
      <c r="J54" s="709"/>
      <c r="K54" s="720"/>
      <c r="L54" s="697"/>
    </row>
    <row r="55" spans="1:12" ht="36" customHeight="1" thickBot="1">
      <c r="A55" s="706"/>
      <c r="B55" s="393" t="s">
        <v>75</v>
      </c>
      <c r="C55" s="383"/>
      <c r="D55" s="383"/>
      <c r="E55" s="383"/>
      <c r="F55" s="383"/>
      <c r="G55" s="383"/>
      <c r="H55" s="497"/>
      <c r="I55" s="477">
        <f>SUM(C55:H55)</f>
        <v>0</v>
      </c>
      <c r="J55" s="710"/>
      <c r="K55" s="721"/>
      <c r="L55" s="698"/>
    </row>
    <row r="56" spans="1:12" ht="15" customHeight="1" thickBot="1">
      <c r="A56" s="397"/>
      <c r="B56" s="398"/>
      <c r="C56" s="49"/>
      <c r="D56" s="49"/>
      <c r="E56" s="49"/>
      <c r="F56" s="49"/>
      <c r="G56" s="49"/>
      <c r="H56" s="49"/>
      <c r="I56" s="399"/>
      <c r="J56" s="400"/>
      <c r="K56" s="401"/>
      <c r="L56" s="402"/>
    </row>
    <row r="57" spans="1:12" ht="37.5" customHeight="1" thickBot="1">
      <c r="A57" s="403" t="s">
        <v>179</v>
      </c>
      <c r="B57" s="592" t="s">
        <v>237</v>
      </c>
      <c r="C57" s="584"/>
      <c r="D57" s="585"/>
      <c r="E57" s="585"/>
      <c r="F57" s="585"/>
      <c r="G57" s="586"/>
      <c r="H57" s="587"/>
      <c r="I57" s="588">
        <f>SUM(C57:H57)</f>
        <v>0</v>
      </c>
      <c r="J57" s="589">
        <f>I57</f>
        <v>0</v>
      </c>
      <c r="K57" s="590">
        <f>J57</f>
        <v>0</v>
      </c>
      <c r="L57" s="591">
        <f>K57</f>
        <v>0</v>
      </c>
    </row>
    <row r="58" spans="1:12" ht="12" customHeight="1">
      <c r="A58" s="405"/>
      <c r="B58" s="404"/>
      <c r="C58" s="49"/>
      <c r="D58" s="49"/>
      <c r="E58" s="49"/>
      <c r="F58" s="49"/>
      <c r="G58" s="49"/>
      <c r="H58" s="49"/>
      <c r="I58" s="406"/>
      <c r="J58" s="406"/>
      <c r="K58" s="407"/>
      <c r="L58" s="408"/>
    </row>
    <row r="59" spans="1:12" ht="7.5" customHeight="1" thickBot="1">
      <c r="A59" s="25"/>
      <c r="B59" s="2"/>
      <c r="C59" s="6"/>
      <c r="D59" s="6"/>
      <c r="E59" s="6"/>
      <c r="F59" s="6"/>
      <c r="G59" s="6"/>
      <c r="H59" s="6"/>
      <c r="I59" s="6"/>
      <c r="J59" s="6"/>
      <c r="K59" s="13"/>
      <c r="L59" s="48"/>
    </row>
    <row r="60" spans="1:12" ht="21" customHeight="1" thickBot="1">
      <c r="A60" s="693"/>
      <c r="B60" s="41" t="s">
        <v>12</v>
      </c>
      <c r="C60" s="410"/>
      <c r="D60" s="411"/>
      <c r="E60" s="411"/>
      <c r="F60" s="411"/>
      <c r="G60" s="411"/>
      <c r="H60" s="411"/>
      <c r="I60" s="411"/>
      <c r="J60" s="412"/>
      <c r="K60" s="42" t="s">
        <v>14</v>
      </c>
      <c r="L60" s="43" t="s">
        <v>13</v>
      </c>
    </row>
    <row r="61" spans="1:14" s="3" customFormat="1" ht="22.5" customHeight="1" thickBot="1">
      <c r="A61" s="694"/>
      <c r="B61" s="409" t="s">
        <v>181</v>
      </c>
      <c r="C61" s="114">
        <f aca="true" t="shared" si="4" ref="C61:H61">C45+C48+C52+C53+C54+C55+C57</f>
        <v>0</v>
      </c>
      <c r="D61" s="114">
        <f t="shared" si="4"/>
        <v>0</v>
      </c>
      <c r="E61" s="114">
        <f t="shared" si="4"/>
        <v>0</v>
      </c>
      <c r="F61" s="114">
        <f t="shared" si="4"/>
        <v>0</v>
      </c>
      <c r="G61" s="114">
        <f t="shared" si="4"/>
        <v>0</v>
      </c>
      <c r="H61" s="114">
        <f t="shared" si="4"/>
        <v>0</v>
      </c>
      <c r="I61" s="113">
        <f>SUM(C61:H61)</f>
        <v>0</v>
      </c>
      <c r="J61" s="113">
        <f>J45+J48+J52+J57</f>
        <v>0</v>
      </c>
      <c r="K61" s="113">
        <f>K45+K48+K52+K57</f>
        <v>0</v>
      </c>
      <c r="L61" s="113">
        <f>L45+L48+L52+L57</f>
        <v>0</v>
      </c>
      <c r="N61" s="478" t="str">
        <f>IF(L61&gt;N5,"ERRORE","OK")</f>
        <v>OK</v>
      </c>
    </row>
    <row r="62" spans="2:12" ht="18" customHeight="1" thickBot="1">
      <c r="B62" s="1"/>
      <c r="D62" s="8"/>
      <c r="E62" s="8"/>
      <c r="F62" s="8"/>
      <c r="G62" s="8"/>
      <c r="H62" s="8"/>
      <c r="I62" s="8"/>
      <c r="J62" s="8"/>
      <c r="K62" s="8"/>
      <c r="L62" s="8"/>
    </row>
    <row r="63" spans="2:12" ht="18" customHeight="1" thickBot="1">
      <c r="B63" s="423" t="s">
        <v>186</v>
      </c>
      <c r="D63" s="8"/>
      <c r="E63" s="8"/>
      <c r="F63" s="8"/>
      <c r="G63" s="8"/>
      <c r="H63" s="8"/>
      <c r="I63" s="8"/>
      <c r="J63" s="8"/>
      <c r="K63" s="8"/>
      <c r="L63" s="8"/>
    </row>
    <row r="64" spans="2:12" ht="20.25" customHeight="1" thickBot="1">
      <c r="B64" s="593" t="s">
        <v>187</v>
      </c>
      <c r="C64" s="425">
        <f>L61</f>
        <v>0</v>
      </c>
      <c r="D64" s="413"/>
      <c r="E64" s="6"/>
      <c r="F64" s="417"/>
      <c r="G64" s="417"/>
      <c r="H64" s="417"/>
      <c r="I64" s="16"/>
      <c r="J64" s="16"/>
      <c r="K64" s="16"/>
      <c r="L64" s="414"/>
    </row>
    <row r="65" spans="2:12" ht="20.25" customHeight="1" thickBot="1">
      <c r="B65" s="431" t="s">
        <v>203</v>
      </c>
      <c r="C65" s="479">
        <f>J13+J16+J23+J28+J33+J37+J38+J52+J57</f>
        <v>0</v>
      </c>
      <c r="D65" s="148"/>
      <c r="E65" s="6"/>
      <c r="F65" s="16"/>
      <c r="G65" s="16"/>
      <c r="H65" s="16"/>
      <c r="I65" s="16"/>
      <c r="J65" s="16"/>
      <c r="K65" s="16"/>
      <c r="L65" s="415"/>
    </row>
    <row r="66" spans="2:12" ht="15.75" customHeight="1">
      <c r="B66" s="430" t="s">
        <v>188</v>
      </c>
      <c r="C66" s="480"/>
      <c r="D66" s="148"/>
      <c r="E66" s="6"/>
      <c r="F66" s="16"/>
      <c r="G66" s="16"/>
      <c r="H66" s="16"/>
      <c r="I66" s="16"/>
      <c r="J66" s="16"/>
      <c r="K66" s="16"/>
      <c r="L66" s="415"/>
    </row>
    <row r="67" spans="2:12" ht="15.75" customHeight="1">
      <c r="B67" s="427" t="s">
        <v>1</v>
      </c>
      <c r="C67" s="481">
        <f>'Calculation  staff costs UNIMI '!$G$96</f>
        <v>0</v>
      </c>
      <c r="D67" s="8"/>
      <c r="E67" s="6"/>
      <c r="F67" s="16"/>
      <c r="G67" s="16"/>
      <c r="H67" s="16"/>
      <c r="I67" s="16"/>
      <c r="J67" s="16"/>
      <c r="K67" s="16"/>
      <c r="L67" s="416"/>
    </row>
    <row r="68" spans="2:12" ht="15.75" customHeight="1">
      <c r="B68" s="426" t="s">
        <v>4</v>
      </c>
      <c r="C68" s="481">
        <f>'Ammortamento UNIMI   '!$F$20</f>
        <v>0</v>
      </c>
      <c r="D68" s="8"/>
      <c r="E68" s="6"/>
      <c r="F68" s="16"/>
      <c r="G68" s="16"/>
      <c r="H68" s="16"/>
      <c r="I68" s="16"/>
      <c r="J68" s="16"/>
      <c r="K68" s="16"/>
      <c r="L68" s="416"/>
    </row>
    <row r="69" spans="2:12" ht="15.75" customHeight="1">
      <c r="B69" s="427" t="s">
        <v>77</v>
      </c>
      <c r="C69" s="481">
        <f>'Calculation  staff costs UNIMI '!$I$96</f>
        <v>0</v>
      </c>
      <c r="D69" s="8"/>
      <c r="E69" s="8"/>
      <c r="F69" s="16"/>
      <c r="G69" s="16"/>
      <c r="H69" s="16"/>
      <c r="I69" s="16"/>
      <c r="J69" s="16"/>
      <c r="K69" s="16"/>
      <c r="L69" s="8"/>
    </row>
    <row r="70" spans="2:12" ht="32.25" customHeight="1">
      <c r="B70" s="488" t="s">
        <v>209</v>
      </c>
      <c r="C70" s="482"/>
      <c r="D70" s="569"/>
      <c r="E70" s="297"/>
      <c r="F70" s="16"/>
      <c r="G70" s="16"/>
      <c r="H70" s="16"/>
      <c r="I70" s="16"/>
      <c r="J70" s="16"/>
      <c r="K70" s="16"/>
      <c r="L70" s="8"/>
    </row>
    <row r="71" spans="2:12" ht="15.75" customHeight="1" thickBot="1">
      <c r="B71" s="428" t="s">
        <v>208</v>
      </c>
      <c r="C71" s="483"/>
      <c r="D71" s="8"/>
      <c r="E71" s="8"/>
      <c r="F71" s="51"/>
      <c r="G71" s="51"/>
      <c r="H71" s="51"/>
      <c r="I71" s="8"/>
      <c r="J71" s="8"/>
      <c r="K71" s="8"/>
      <c r="L71" s="8"/>
    </row>
    <row r="72" spans="2:12" ht="21.75" customHeight="1" thickBot="1">
      <c r="B72" s="429" t="s">
        <v>189</v>
      </c>
      <c r="C72" s="484">
        <f>SUM(C67:C71)</f>
        <v>0</v>
      </c>
      <c r="D72" s="8"/>
      <c r="E72" s="8"/>
      <c r="F72" s="51"/>
      <c r="G72" s="51"/>
      <c r="H72" s="51"/>
      <c r="I72" s="8"/>
      <c r="J72" s="8"/>
      <c r="K72" s="8"/>
      <c r="L72" s="8"/>
    </row>
    <row r="73" spans="2:12" ht="20.25" customHeight="1" thickBot="1">
      <c r="B73" s="422" t="s">
        <v>182</v>
      </c>
      <c r="C73" s="424">
        <f>SUM(C64-C65-C72)</f>
        <v>0</v>
      </c>
      <c r="D73" s="8"/>
      <c r="E73" s="8"/>
      <c r="L73" s="8"/>
    </row>
    <row r="74" spans="3:12" ht="12">
      <c r="C74" s="7"/>
      <c r="D74" s="7"/>
      <c r="I74" s="7"/>
      <c r="J74" s="7"/>
      <c r="K74" s="7"/>
      <c r="L74" s="7"/>
    </row>
    <row r="75" spans="2:9" ht="21" customHeight="1">
      <c r="B75" s="599" t="s">
        <v>183</v>
      </c>
      <c r="C75" s="600"/>
      <c r="D75" s="269"/>
      <c r="E75" s="269"/>
      <c r="F75" s="269"/>
      <c r="G75" s="270"/>
      <c r="H75" s="270"/>
      <c r="I75" s="7"/>
    </row>
    <row r="76" spans="2:9" s="3" customFormat="1" ht="21" customHeight="1">
      <c r="B76" s="271"/>
      <c r="C76" s="270"/>
      <c r="D76" s="269"/>
      <c r="E76" s="269"/>
      <c r="F76" s="269"/>
      <c r="G76" s="270"/>
      <c r="H76" s="270"/>
      <c r="I76" s="268"/>
    </row>
    <row r="77" spans="3:12" ht="12">
      <c r="C77" s="7"/>
      <c r="D77" s="7"/>
      <c r="I77" s="7"/>
      <c r="J77" s="7"/>
      <c r="K77" s="7"/>
      <c r="L77" s="7"/>
    </row>
    <row r="78" spans="1:12" ht="17.25">
      <c r="A78" s="486" t="s">
        <v>109</v>
      </c>
      <c r="B78" s="485" t="s">
        <v>110</v>
      </c>
      <c r="C78" s="273"/>
      <c r="D78" s="7"/>
      <c r="I78" s="7"/>
      <c r="J78" s="7"/>
      <c r="K78" s="7"/>
      <c r="L78" s="7"/>
    </row>
    <row r="79" spans="1:12" ht="12.75">
      <c r="A79" s="272"/>
      <c r="B79" s="274" t="s">
        <v>111</v>
      </c>
      <c r="C79" s="275">
        <f>SUM(C80:C82)</f>
        <v>7948.11</v>
      </c>
      <c r="D79" s="7"/>
      <c r="I79" s="7"/>
      <c r="J79" s="7"/>
      <c r="K79" s="7"/>
      <c r="L79" s="7"/>
    </row>
    <row r="80" spans="1:12" ht="12">
      <c r="A80" s="272"/>
      <c r="B80" s="276" t="s">
        <v>112</v>
      </c>
      <c r="C80" s="277">
        <f>'calcolo dottorandi '!I14</f>
        <v>1549.37</v>
      </c>
      <c r="D80" s="7"/>
      <c r="I80" s="7"/>
      <c r="J80" s="7"/>
      <c r="K80" s="7"/>
      <c r="L80" s="7"/>
    </row>
    <row r="81" spans="1:12" ht="12">
      <c r="A81" s="272"/>
      <c r="B81" s="276" t="s">
        <v>113</v>
      </c>
      <c r="C81" s="277">
        <f>'calcolo dottorandi '!I15</f>
        <v>3199.37</v>
      </c>
      <c r="D81" s="7"/>
      <c r="I81" s="7"/>
      <c r="J81" s="7"/>
      <c r="K81" s="7"/>
      <c r="L81" s="7"/>
    </row>
    <row r="82" spans="1:12" ht="12">
      <c r="A82" s="272"/>
      <c r="B82" s="276" t="s">
        <v>114</v>
      </c>
      <c r="C82" s="277">
        <f>'calcolo dottorandi '!I16</f>
        <v>3199.37</v>
      </c>
      <c r="D82" s="7"/>
      <c r="I82" s="7"/>
      <c r="J82" s="7"/>
      <c r="K82" s="7"/>
      <c r="L82" s="7"/>
    </row>
    <row r="83" spans="1:12" ht="12">
      <c r="A83" s="272"/>
      <c r="B83" s="272"/>
      <c r="C83" s="272"/>
      <c r="D83" s="7"/>
      <c r="I83" s="7"/>
      <c r="J83" s="7"/>
      <c r="K83" s="7"/>
      <c r="L83" s="7"/>
    </row>
    <row r="84" spans="1:12" ht="17.25">
      <c r="A84" s="486" t="s">
        <v>109</v>
      </c>
      <c r="B84" s="485" t="s">
        <v>115</v>
      </c>
      <c r="C84" s="273"/>
      <c r="D84" s="7"/>
      <c r="I84" s="7"/>
      <c r="J84" s="7"/>
      <c r="K84" s="7"/>
      <c r="L84" s="7"/>
    </row>
    <row r="85" spans="1:12" ht="12.75">
      <c r="A85" s="272"/>
      <c r="B85" s="274" t="s">
        <v>111</v>
      </c>
      <c r="C85" s="275">
        <f>SUM(C86:C88)</f>
        <v>5624.07</v>
      </c>
      <c r="D85" s="7"/>
      <c r="I85" s="7"/>
      <c r="J85" s="7"/>
      <c r="K85" s="7"/>
      <c r="L85" s="7"/>
    </row>
    <row r="86" spans="1:12" ht="12">
      <c r="A86" s="272"/>
      <c r="B86" s="276" t="s">
        <v>112</v>
      </c>
      <c r="C86" s="277">
        <f>'calcolo dottorandi '!I32</f>
        <v>774.69</v>
      </c>
      <c r="D86" s="7"/>
      <c r="I86" s="7"/>
      <c r="J86" s="7"/>
      <c r="K86" s="7"/>
      <c r="L86" s="7"/>
    </row>
    <row r="87" spans="1:12" ht="12">
      <c r="A87" s="272"/>
      <c r="B87" s="276" t="s">
        <v>113</v>
      </c>
      <c r="C87" s="277">
        <f>'calcolo dottorandi '!I33</f>
        <v>2424.69</v>
      </c>
      <c r="D87" s="7"/>
      <c r="I87" s="7"/>
      <c r="J87" s="7"/>
      <c r="K87" s="7"/>
      <c r="L87" s="7"/>
    </row>
    <row r="88" spans="1:12" ht="12">
      <c r="A88" s="272"/>
      <c r="B88" s="276" t="s">
        <v>114</v>
      </c>
      <c r="C88" s="277">
        <f>'calcolo dottorandi '!I34</f>
        <v>2424.69</v>
      </c>
      <c r="D88" s="7"/>
      <c r="I88" s="7"/>
      <c r="J88" s="7"/>
      <c r="K88" s="7"/>
      <c r="L88" s="7"/>
    </row>
    <row r="89" spans="3:12" ht="12.75" thickBot="1">
      <c r="C89" s="7"/>
      <c r="D89" s="7"/>
      <c r="I89" s="7"/>
      <c r="J89" s="7"/>
      <c r="K89" s="7"/>
      <c r="L89" s="7"/>
    </row>
    <row r="90" spans="2:3" ht="22.5" customHeight="1" thickBot="1">
      <c r="B90" s="715" t="s">
        <v>57</v>
      </c>
      <c r="C90" s="716"/>
    </row>
    <row r="91" spans="2:5" ht="45" customHeight="1" thickBot="1">
      <c r="B91" s="713" t="s">
        <v>238</v>
      </c>
      <c r="C91" s="714"/>
      <c r="D91" s="110"/>
      <c r="E91" s="110"/>
    </row>
    <row r="92" spans="2:3" ht="27" customHeight="1" thickBot="1">
      <c r="B92" s="713" t="s">
        <v>204</v>
      </c>
      <c r="C92" s="717"/>
    </row>
    <row r="93" spans="2:3" ht="36" customHeight="1" thickBot="1">
      <c r="B93" s="713" t="s">
        <v>240</v>
      </c>
      <c r="C93" s="716"/>
    </row>
    <row r="94" spans="2:3" ht="29.25" customHeight="1" thickBot="1">
      <c r="B94" s="713" t="s">
        <v>190</v>
      </c>
      <c r="C94" s="716"/>
    </row>
    <row r="95" spans="2:9" ht="27" customHeight="1" thickBot="1">
      <c r="B95" s="727" t="s">
        <v>241</v>
      </c>
      <c r="C95" s="728"/>
      <c r="E95" s="731"/>
      <c r="F95" s="731"/>
      <c r="G95" s="731"/>
      <c r="H95" s="731"/>
      <c r="I95" s="731"/>
    </row>
    <row r="96" spans="1:9" ht="31.5" customHeight="1" thickBot="1">
      <c r="A96" s="464"/>
      <c r="B96" s="732" t="s">
        <v>242</v>
      </c>
      <c r="C96" s="733"/>
      <c r="E96" s="736" t="s">
        <v>191</v>
      </c>
      <c r="F96" s="737"/>
      <c r="G96" s="737"/>
      <c r="H96" s="737"/>
      <c r="I96" s="738"/>
    </row>
    <row r="97" spans="2:9" ht="34.5" customHeight="1">
      <c r="B97" s="729" t="s">
        <v>196</v>
      </c>
      <c r="C97" s="730"/>
      <c r="E97" s="741" t="s">
        <v>192</v>
      </c>
      <c r="F97" s="742"/>
      <c r="G97" s="742"/>
      <c r="H97" s="742"/>
      <c r="I97" s="743"/>
    </row>
    <row r="98" spans="2:9" ht="24" customHeight="1">
      <c r="B98" s="729" t="s">
        <v>197</v>
      </c>
      <c r="C98" s="730"/>
      <c r="E98" s="744" t="s">
        <v>192</v>
      </c>
      <c r="F98" s="745"/>
      <c r="G98" s="745"/>
      <c r="H98" s="745"/>
      <c r="I98" s="746"/>
    </row>
    <row r="99" spans="2:9" ht="28.5" customHeight="1">
      <c r="B99" s="729" t="s">
        <v>198</v>
      </c>
      <c r="C99" s="730"/>
      <c r="E99" s="747" t="s">
        <v>193</v>
      </c>
      <c r="F99" s="748"/>
      <c r="G99" s="748"/>
      <c r="H99" s="748"/>
      <c r="I99" s="749"/>
    </row>
    <row r="100" spans="2:9" ht="34.5" customHeight="1">
      <c r="B100" s="739" t="s">
        <v>199</v>
      </c>
      <c r="C100" s="740"/>
      <c r="E100" s="744" t="s">
        <v>192</v>
      </c>
      <c r="F100" s="745"/>
      <c r="G100" s="745"/>
      <c r="H100" s="745"/>
      <c r="I100" s="746"/>
    </row>
    <row r="101" spans="2:3" ht="26.25" customHeight="1" thickBot="1">
      <c r="B101" s="734" t="s">
        <v>200</v>
      </c>
      <c r="C101" s="735"/>
    </row>
  </sheetData>
  <sheetProtection password="88B1" sheet="1"/>
  <protectedRanges>
    <protectedRange sqref="C3:F4" name="Intervallo1"/>
    <protectedRange sqref="J3:L4 J5" name="Intervallo2"/>
    <protectedRange sqref="C18:H20" name="Intervallo3"/>
    <protectedRange sqref="C23:H25" name="Intervallo4"/>
    <protectedRange sqref="C30:H30" name="Intervallo5"/>
    <protectedRange sqref="C33:H43" name="Intervallo6"/>
    <protectedRange sqref="B52:H55" name="Intervallo7"/>
    <protectedRange sqref="C57:H57" name="Intervallo8"/>
    <protectedRange sqref="C70" name="Intervallo9"/>
  </protectedRanges>
  <mergeCells count="62">
    <mergeCell ref="B101:C101"/>
    <mergeCell ref="E96:I96"/>
    <mergeCell ref="B99:C99"/>
    <mergeCell ref="B100:C100"/>
    <mergeCell ref="E97:I97"/>
    <mergeCell ref="E98:I98"/>
    <mergeCell ref="E99:I99"/>
    <mergeCell ref="E100:I100"/>
    <mergeCell ref="B93:C93"/>
    <mergeCell ref="B94:C94"/>
    <mergeCell ref="B95:C95"/>
    <mergeCell ref="B97:C97"/>
    <mergeCell ref="B98:C98"/>
    <mergeCell ref="E95:I95"/>
    <mergeCell ref="B96:C96"/>
    <mergeCell ref="B91:C91"/>
    <mergeCell ref="B90:C90"/>
    <mergeCell ref="B92:C92"/>
    <mergeCell ref="K52:K55"/>
    <mergeCell ref="I48:I49"/>
    <mergeCell ref="J48:J49"/>
    <mergeCell ref="K48:K49"/>
    <mergeCell ref="G48:G49"/>
    <mergeCell ref="F48:F49"/>
    <mergeCell ref="H48:H49"/>
    <mergeCell ref="L48:L49"/>
    <mergeCell ref="A60:A61"/>
    <mergeCell ref="L52:L55"/>
    <mergeCell ref="A47:A49"/>
    <mergeCell ref="B48:B49"/>
    <mergeCell ref="A52:A55"/>
    <mergeCell ref="J52:J55"/>
    <mergeCell ref="C48:C49"/>
    <mergeCell ref="D48:D49"/>
    <mergeCell ref="E48:E49"/>
    <mergeCell ref="J23:J25"/>
    <mergeCell ref="K23:K25"/>
    <mergeCell ref="J16:J20"/>
    <mergeCell ref="A22:A42"/>
    <mergeCell ref="J28:J30"/>
    <mergeCell ref="K28:K30"/>
    <mergeCell ref="J33:J36"/>
    <mergeCell ref="A11:A20"/>
    <mergeCell ref="L11:L20"/>
    <mergeCell ref="C1:L1"/>
    <mergeCell ref="C2:F2"/>
    <mergeCell ref="G2:I2"/>
    <mergeCell ref="J2:L2"/>
    <mergeCell ref="C3:F3"/>
    <mergeCell ref="G3:I3"/>
    <mergeCell ref="K11:K20"/>
    <mergeCell ref="J13:J15"/>
    <mergeCell ref="L23:L43"/>
    <mergeCell ref="J3:L3"/>
    <mergeCell ref="C4:F4"/>
    <mergeCell ref="C5:F5"/>
    <mergeCell ref="G4:I4"/>
    <mergeCell ref="J4:L4"/>
    <mergeCell ref="G5:I5"/>
    <mergeCell ref="J38:J43"/>
    <mergeCell ref="K33:K43"/>
    <mergeCell ref="J11:J12"/>
  </mergeCells>
  <conditionalFormatting sqref="C73">
    <cfRule type="cellIs" priority="1" dxfId="0" operator="lessThan" stopIfTrue="1">
      <formula>0</formula>
    </cfRule>
  </conditionalFormatting>
  <printOptions/>
  <pageMargins left="0" right="0" top="0" bottom="0" header="0.5118110236220472" footer="0.5118110236220472"/>
  <pageSetup horizontalDpi="600" verticalDpi="600" orientation="landscape" paperSize="9" scale="4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2:W97"/>
  <sheetViews>
    <sheetView zoomScale="80" zoomScaleNormal="80" workbookViewId="0" topLeftCell="A1">
      <selection activeCell="A8" sqref="A8:A30"/>
    </sheetView>
  </sheetViews>
  <sheetFormatPr defaultColWidth="9.140625" defaultRowHeight="12.75"/>
  <cols>
    <col min="1" max="1" width="7.57421875" style="0" customWidth="1"/>
    <col min="2" max="2" width="4.00390625" style="0" customWidth="1"/>
    <col min="3" max="3" width="50.00390625" style="0" customWidth="1"/>
    <col min="4" max="4" width="18.421875" style="0" customWidth="1"/>
    <col min="5" max="5" width="17.421875" style="0" customWidth="1"/>
    <col min="6" max="6" width="15.421875" style="0" customWidth="1"/>
    <col min="7" max="8" width="13.421875" style="0" customWidth="1"/>
    <col min="9" max="9" width="13.57421875" style="0" customWidth="1"/>
    <col min="10" max="10" width="14.57421875" style="0" customWidth="1"/>
    <col min="11" max="11" width="11.421875" style="0" customWidth="1"/>
    <col min="12" max="12" width="15.8515625" style="0" customWidth="1"/>
    <col min="13" max="13" width="11.8515625" style="0" customWidth="1"/>
    <col min="14" max="14" width="14.421875" style="0" customWidth="1"/>
    <col min="15" max="15" width="11.57421875" style="0" customWidth="1"/>
    <col min="16" max="16" width="13.421875" style="0" customWidth="1"/>
    <col min="17" max="17" width="11.8515625" style="0" customWidth="1"/>
    <col min="18" max="18" width="13.421875" style="0" customWidth="1"/>
    <col min="19" max="19" width="11.57421875" style="0" customWidth="1"/>
    <col min="20" max="22" width="13.140625" style="0" customWidth="1"/>
    <col min="23" max="23" width="15.57421875" style="0" customWidth="1"/>
  </cols>
  <sheetData>
    <row r="1" ht="13.5" thickBot="1"/>
    <row r="2" spans="3:23" ht="38.25" customHeight="1" thickBot="1">
      <c r="C2" s="763" t="s">
        <v>202</v>
      </c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  <c r="U2" s="764"/>
      <c r="V2" s="764"/>
      <c r="W2" s="765"/>
    </row>
    <row r="3" spans="3:23" ht="32.25" customHeight="1" thickBot="1">
      <c r="C3" s="766" t="s">
        <v>253</v>
      </c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8"/>
    </row>
    <row r="4" spans="3:23" ht="22.5" customHeight="1" thickBot="1">
      <c r="C4" s="769" t="s">
        <v>252</v>
      </c>
      <c r="D4" s="770"/>
      <c r="E4" s="770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2"/>
    </row>
    <row r="5" spans="3:23" ht="27" customHeight="1" thickBot="1">
      <c r="C5" s="773" t="s">
        <v>20</v>
      </c>
      <c r="D5" s="774"/>
      <c r="E5" s="774"/>
      <c r="F5" s="775"/>
      <c r="G5" s="154"/>
      <c r="H5" s="52"/>
      <c r="I5" s="53"/>
      <c r="J5" s="53"/>
      <c r="K5" s="53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</row>
    <row r="6" spans="3:23" ht="12.75">
      <c r="C6" s="56"/>
      <c r="D6" s="57"/>
      <c r="E6" s="57"/>
      <c r="F6" s="58"/>
      <c r="G6" s="58"/>
      <c r="H6" s="58"/>
      <c r="I6" s="58"/>
      <c r="J6" s="58"/>
      <c r="K6" s="58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0" t="s">
        <v>78</v>
      </c>
    </row>
    <row r="7" spans="3:23" ht="16.5" thickBot="1">
      <c r="C7" s="61"/>
      <c r="D7" s="62"/>
      <c r="E7" s="62"/>
      <c r="F7" s="63"/>
      <c r="G7" s="63"/>
      <c r="H7" s="63"/>
      <c r="I7" s="63"/>
      <c r="J7" s="63"/>
      <c r="K7" s="63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5" t="s">
        <v>22</v>
      </c>
    </row>
    <row r="8" spans="1:23" ht="38.25" customHeight="1">
      <c r="A8" s="750" t="s">
        <v>23</v>
      </c>
      <c r="B8" s="66"/>
      <c r="C8" s="155"/>
      <c r="D8" s="62"/>
      <c r="E8" s="62"/>
      <c r="F8" s="67" t="s">
        <v>24</v>
      </c>
      <c r="G8" s="263" t="s">
        <v>79</v>
      </c>
      <c r="H8" s="67" t="s">
        <v>25</v>
      </c>
      <c r="I8" s="68" t="s">
        <v>26</v>
      </c>
      <c r="J8" s="156" t="s">
        <v>80</v>
      </c>
      <c r="K8" s="69" t="s">
        <v>27</v>
      </c>
      <c r="L8" s="69" t="s">
        <v>218</v>
      </c>
      <c r="M8" s="69" t="s">
        <v>28</v>
      </c>
      <c r="N8" s="69" t="s">
        <v>219</v>
      </c>
      <c r="O8" s="69" t="s">
        <v>29</v>
      </c>
      <c r="P8" s="69" t="s">
        <v>220</v>
      </c>
      <c r="Q8" s="69" t="s">
        <v>30</v>
      </c>
      <c r="R8" s="69" t="s">
        <v>221</v>
      </c>
      <c r="S8" s="69" t="s">
        <v>31</v>
      </c>
      <c r="T8" s="69" t="s">
        <v>222</v>
      </c>
      <c r="U8" s="69" t="s">
        <v>217</v>
      </c>
      <c r="V8" s="69" t="s">
        <v>223</v>
      </c>
      <c r="W8" s="70" t="s">
        <v>32</v>
      </c>
    </row>
    <row r="9" spans="1:23" ht="25.5">
      <c r="A9" s="751"/>
      <c r="B9" s="66"/>
      <c r="C9" s="61" t="s">
        <v>33</v>
      </c>
      <c r="D9" s="157" t="s">
        <v>81</v>
      </c>
      <c r="E9" s="158" t="s">
        <v>82</v>
      </c>
      <c r="F9" s="72"/>
      <c r="G9" s="264" t="s">
        <v>248</v>
      </c>
      <c r="H9" s="73">
        <v>0.062</v>
      </c>
      <c r="I9" s="74"/>
      <c r="J9" s="159"/>
      <c r="K9" s="160"/>
      <c r="L9" s="161"/>
      <c r="M9" s="160"/>
      <c r="N9" s="161"/>
      <c r="O9" s="160"/>
      <c r="P9" s="161"/>
      <c r="Q9" s="160"/>
      <c r="R9" s="161"/>
      <c r="S9" s="160"/>
      <c r="T9" s="162"/>
      <c r="U9" s="160"/>
      <c r="V9" s="162"/>
      <c r="W9" s="75"/>
    </row>
    <row r="10" spans="1:23" ht="12.75">
      <c r="A10" s="751"/>
      <c r="B10" s="66"/>
      <c r="C10" s="163" t="s">
        <v>106</v>
      </c>
      <c r="D10" s="164"/>
      <c r="E10" s="165" t="s">
        <v>36</v>
      </c>
      <c r="F10" s="166"/>
      <c r="G10" s="265"/>
      <c r="H10" s="167">
        <f>F10*H9</f>
        <v>0</v>
      </c>
      <c r="I10" s="167">
        <f>F10-H10</f>
        <v>0</v>
      </c>
      <c r="J10" s="168">
        <v>12</v>
      </c>
      <c r="K10" s="169"/>
      <c r="L10" s="76">
        <f>I10/J10*K10</f>
        <v>0</v>
      </c>
      <c r="M10" s="169"/>
      <c r="N10" s="76">
        <f>I10/J10*M10</f>
        <v>0</v>
      </c>
      <c r="O10" s="169"/>
      <c r="P10" s="76">
        <f>I10/J10*O10</f>
        <v>0</v>
      </c>
      <c r="Q10" s="169"/>
      <c r="R10" s="76">
        <f>I10/J10*Q10</f>
        <v>0</v>
      </c>
      <c r="S10" s="169"/>
      <c r="T10" s="77">
        <f>I10/J10*S10</f>
        <v>0</v>
      </c>
      <c r="U10" s="169"/>
      <c r="V10" s="77">
        <f>I10/J10*U10</f>
        <v>0</v>
      </c>
      <c r="W10" s="170">
        <f>SUM(L10+N10+P10+R10+T10+V10)</f>
        <v>0</v>
      </c>
    </row>
    <row r="11" spans="1:23" ht="6" customHeight="1">
      <c r="A11" s="751"/>
      <c r="B11" s="66"/>
      <c r="C11" s="137"/>
      <c r="D11" s="138"/>
      <c r="E11" s="138"/>
      <c r="F11" s="171"/>
      <c r="G11" s="206"/>
      <c r="H11" s="171"/>
      <c r="I11" s="171"/>
      <c r="J11" s="171"/>
      <c r="K11" s="172"/>
      <c r="L11" s="139"/>
      <c r="M11" s="172"/>
      <c r="N11" s="139"/>
      <c r="O11" s="172"/>
      <c r="P11" s="139"/>
      <c r="Q11" s="172"/>
      <c r="R11" s="139"/>
      <c r="S11" s="172"/>
      <c r="T11" s="140"/>
      <c r="U11" s="172"/>
      <c r="V11" s="140"/>
      <c r="W11" s="173"/>
    </row>
    <row r="12" spans="1:23" ht="12.75">
      <c r="A12" s="751"/>
      <c r="B12" s="66"/>
      <c r="C12" s="174" t="s">
        <v>83</v>
      </c>
      <c r="D12" s="164"/>
      <c r="E12" s="165" t="s">
        <v>36</v>
      </c>
      <c r="F12" s="175"/>
      <c r="G12" s="206"/>
      <c r="H12" s="167">
        <f>F12*H9</f>
        <v>0</v>
      </c>
      <c r="I12" s="167">
        <f aca="true" t="shared" si="0" ref="I12:I21">F12-H12</f>
        <v>0</v>
      </c>
      <c r="J12" s="168">
        <v>12</v>
      </c>
      <c r="K12" s="176"/>
      <c r="L12" s="76">
        <f aca="true" t="shared" si="1" ref="L12:L21">I12/J12*K12</f>
        <v>0</v>
      </c>
      <c r="M12" s="176"/>
      <c r="N12" s="76">
        <f>I12/J12*M12</f>
        <v>0</v>
      </c>
      <c r="O12" s="176"/>
      <c r="P12" s="76">
        <f>I12/J12*O12</f>
        <v>0</v>
      </c>
      <c r="Q12" s="176"/>
      <c r="R12" s="76">
        <f>I12/J12*Q12</f>
        <v>0</v>
      </c>
      <c r="S12" s="177"/>
      <c r="T12" s="77">
        <f aca="true" t="shared" si="2" ref="T12:T21">I12/J12*S12</f>
        <v>0</v>
      </c>
      <c r="U12" s="177"/>
      <c r="V12" s="77">
        <f>I12/J12*U12</f>
        <v>0</v>
      </c>
      <c r="W12" s="170">
        <f>SUM(L12+N12+P12+R12+T12+V12)</f>
        <v>0</v>
      </c>
    </row>
    <row r="13" spans="1:23" ht="12.75">
      <c r="A13" s="751"/>
      <c r="B13" s="66"/>
      <c r="C13" s="174" t="s">
        <v>83</v>
      </c>
      <c r="D13" s="165"/>
      <c r="E13" s="165" t="s">
        <v>36</v>
      </c>
      <c r="F13" s="175"/>
      <c r="G13" s="206"/>
      <c r="H13" s="167">
        <f>F13*H9</f>
        <v>0</v>
      </c>
      <c r="I13" s="167">
        <f>F13-H13</f>
        <v>0</v>
      </c>
      <c r="J13" s="168">
        <v>12</v>
      </c>
      <c r="K13" s="176"/>
      <c r="L13" s="76">
        <f t="shared" si="1"/>
        <v>0</v>
      </c>
      <c r="M13" s="176"/>
      <c r="N13" s="76">
        <f aca="true" t="shared" si="3" ref="N13:N21">I13/J13*M13</f>
        <v>0</v>
      </c>
      <c r="O13" s="176"/>
      <c r="P13" s="76">
        <f aca="true" t="shared" si="4" ref="P13:P21">I13/J13*O13</f>
        <v>0</v>
      </c>
      <c r="Q13" s="176"/>
      <c r="R13" s="76">
        <f aca="true" t="shared" si="5" ref="R13:R21">I13/J13*Q13</f>
        <v>0</v>
      </c>
      <c r="S13" s="177"/>
      <c r="T13" s="77">
        <f t="shared" si="2"/>
        <v>0</v>
      </c>
      <c r="U13" s="177"/>
      <c r="V13" s="77">
        <f aca="true" t="shared" si="6" ref="V13:V21">I13/J13*U13</f>
        <v>0</v>
      </c>
      <c r="W13" s="170">
        <f>SUM(L13+N13+P13+R13+T13+V13)</f>
        <v>0</v>
      </c>
    </row>
    <row r="14" spans="1:23" ht="12.75">
      <c r="A14" s="751"/>
      <c r="B14" s="66"/>
      <c r="C14" s="174" t="s">
        <v>83</v>
      </c>
      <c r="D14" s="165"/>
      <c r="E14" s="165" t="s">
        <v>36</v>
      </c>
      <c r="F14" s="175"/>
      <c r="G14" s="206"/>
      <c r="H14" s="167">
        <f>F14*H9</f>
        <v>0</v>
      </c>
      <c r="I14" s="167">
        <f>F14-H14</f>
        <v>0</v>
      </c>
      <c r="J14" s="168">
        <v>12</v>
      </c>
      <c r="K14" s="176"/>
      <c r="L14" s="76">
        <f t="shared" si="1"/>
        <v>0</v>
      </c>
      <c r="M14" s="176"/>
      <c r="N14" s="76">
        <f t="shared" si="3"/>
        <v>0</v>
      </c>
      <c r="O14" s="176"/>
      <c r="P14" s="76">
        <f t="shared" si="4"/>
        <v>0</v>
      </c>
      <c r="Q14" s="176"/>
      <c r="R14" s="76">
        <f t="shared" si="5"/>
        <v>0</v>
      </c>
      <c r="S14" s="177"/>
      <c r="T14" s="77">
        <f t="shared" si="2"/>
        <v>0</v>
      </c>
      <c r="U14" s="177"/>
      <c r="V14" s="77">
        <f t="shared" si="6"/>
        <v>0</v>
      </c>
      <c r="W14" s="170">
        <f aca="true" t="shared" si="7" ref="W14:W21">SUM(L14+N14+P14+R14+T14+V14)</f>
        <v>0</v>
      </c>
    </row>
    <row r="15" spans="1:23" ht="12.75">
      <c r="A15" s="751"/>
      <c r="B15" s="66"/>
      <c r="C15" s="174" t="s">
        <v>84</v>
      </c>
      <c r="D15" s="165"/>
      <c r="E15" s="165" t="s">
        <v>36</v>
      </c>
      <c r="F15" s="175"/>
      <c r="G15" s="206"/>
      <c r="H15" s="167">
        <f>F15*H9</f>
        <v>0</v>
      </c>
      <c r="I15" s="167">
        <f>F15-H15</f>
        <v>0</v>
      </c>
      <c r="J15" s="168">
        <v>12</v>
      </c>
      <c r="K15" s="176"/>
      <c r="L15" s="76">
        <f t="shared" si="1"/>
        <v>0</v>
      </c>
      <c r="M15" s="176"/>
      <c r="N15" s="76">
        <f t="shared" si="3"/>
        <v>0</v>
      </c>
      <c r="O15" s="176"/>
      <c r="P15" s="76">
        <f t="shared" si="4"/>
        <v>0</v>
      </c>
      <c r="Q15" s="176"/>
      <c r="R15" s="76">
        <f t="shared" si="5"/>
        <v>0</v>
      </c>
      <c r="S15" s="177"/>
      <c r="T15" s="77">
        <f t="shared" si="2"/>
        <v>0</v>
      </c>
      <c r="U15" s="177"/>
      <c r="V15" s="77">
        <f t="shared" si="6"/>
        <v>0</v>
      </c>
      <c r="W15" s="170">
        <f t="shared" si="7"/>
        <v>0</v>
      </c>
    </row>
    <row r="16" spans="1:23" ht="12.75">
      <c r="A16" s="751"/>
      <c r="B16" s="66"/>
      <c r="C16" s="174" t="s">
        <v>84</v>
      </c>
      <c r="D16" s="165"/>
      <c r="E16" s="165" t="s">
        <v>36</v>
      </c>
      <c r="F16" s="175"/>
      <c r="G16" s="206"/>
      <c r="H16" s="167">
        <f>F16*H9</f>
        <v>0</v>
      </c>
      <c r="I16" s="167">
        <f>F16-H16</f>
        <v>0</v>
      </c>
      <c r="J16" s="168">
        <v>12</v>
      </c>
      <c r="K16" s="176"/>
      <c r="L16" s="76">
        <f t="shared" si="1"/>
        <v>0</v>
      </c>
      <c r="M16" s="176"/>
      <c r="N16" s="76">
        <f t="shared" si="3"/>
        <v>0</v>
      </c>
      <c r="O16" s="176"/>
      <c r="P16" s="76">
        <f t="shared" si="4"/>
        <v>0</v>
      </c>
      <c r="Q16" s="176"/>
      <c r="R16" s="76">
        <f t="shared" si="5"/>
        <v>0</v>
      </c>
      <c r="S16" s="177"/>
      <c r="T16" s="77">
        <f t="shared" si="2"/>
        <v>0</v>
      </c>
      <c r="U16" s="177"/>
      <c r="V16" s="77">
        <f t="shared" si="6"/>
        <v>0</v>
      </c>
      <c r="W16" s="170">
        <f t="shared" si="7"/>
        <v>0</v>
      </c>
    </row>
    <row r="17" spans="1:23" ht="12.75">
      <c r="A17" s="751"/>
      <c r="B17" s="66"/>
      <c r="C17" s="174" t="s">
        <v>84</v>
      </c>
      <c r="D17" s="165"/>
      <c r="E17" s="165" t="s">
        <v>36</v>
      </c>
      <c r="F17" s="175"/>
      <c r="G17" s="206"/>
      <c r="H17" s="167">
        <f>F17*H9</f>
        <v>0</v>
      </c>
      <c r="I17" s="167">
        <f t="shared" si="0"/>
        <v>0</v>
      </c>
      <c r="J17" s="168">
        <v>12</v>
      </c>
      <c r="K17" s="176"/>
      <c r="L17" s="76">
        <f t="shared" si="1"/>
        <v>0</v>
      </c>
      <c r="M17" s="176"/>
      <c r="N17" s="76">
        <f t="shared" si="3"/>
        <v>0</v>
      </c>
      <c r="O17" s="176"/>
      <c r="P17" s="76">
        <f t="shared" si="4"/>
        <v>0</v>
      </c>
      <c r="Q17" s="176"/>
      <c r="R17" s="76">
        <f t="shared" si="5"/>
        <v>0</v>
      </c>
      <c r="S17" s="177"/>
      <c r="T17" s="77">
        <f t="shared" si="2"/>
        <v>0</v>
      </c>
      <c r="U17" s="177"/>
      <c r="V17" s="77">
        <f t="shared" si="6"/>
        <v>0</v>
      </c>
      <c r="W17" s="170">
        <f t="shared" si="7"/>
        <v>0</v>
      </c>
    </row>
    <row r="18" spans="1:23" ht="12.75">
      <c r="A18" s="751"/>
      <c r="B18" s="66"/>
      <c r="C18" s="174" t="s">
        <v>84</v>
      </c>
      <c r="D18" s="165"/>
      <c r="E18" s="165" t="s">
        <v>36</v>
      </c>
      <c r="F18" s="175"/>
      <c r="G18" s="206"/>
      <c r="H18" s="167">
        <f>F18*H9</f>
        <v>0</v>
      </c>
      <c r="I18" s="167">
        <f t="shared" si="0"/>
        <v>0</v>
      </c>
      <c r="J18" s="168">
        <v>12</v>
      </c>
      <c r="K18" s="176"/>
      <c r="L18" s="76">
        <f t="shared" si="1"/>
        <v>0</v>
      </c>
      <c r="M18" s="176"/>
      <c r="N18" s="76">
        <f t="shared" si="3"/>
        <v>0</v>
      </c>
      <c r="O18" s="176"/>
      <c r="P18" s="76">
        <f t="shared" si="4"/>
        <v>0</v>
      </c>
      <c r="Q18" s="176"/>
      <c r="R18" s="76">
        <f t="shared" si="5"/>
        <v>0</v>
      </c>
      <c r="S18" s="177"/>
      <c r="T18" s="77">
        <f t="shared" si="2"/>
        <v>0</v>
      </c>
      <c r="U18" s="177"/>
      <c r="V18" s="77">
        <f t="shared" si="6"/>
        <v>0</v>
      </c>
      <c r="W18" s="170">
        <f t="shared" si="7"/>
        <v>0</v>
      </c>
    </row>
    <row r="19" spans="1:23" ht="12.75">
      <c r="A19" s="751"/>
      <c r="B19" s="66"/>
      <c r="C19" s="174" t="s">
        <v>117</v>
      </c>
      <c r="D19" s="165"/>
      <c r="E19" s="165" t="s">
        <v>36</v>
      </c>
      <c r="F19" s="175"/>
      <c r="G19" s="206"/>
      <c r="H19" s="206"/>
      <c r="I19" s="167">
        <f t="shared" si="0"/>
        <v>0</v>
      </c>
      <c r="J19" s="168">
        <v>12</v>
      </c>
      <c r="K19" s="176"/>
      <c r="L19" s="76">
        <f t="shared" si="1"/>
        <v>0</v>
      </c>
      <c r="M19" s="176"/>
      <c r="N19" s="76">
        <f t="shared" si="3"/>
        <v>0</v>
      </c>
      <c r="O19" s="176"/>
      <c r="P19" s="76">
        <f t="shared" si="4"/>
        <v>0</v>
      </c>
      <c r="Q19" s="176"/>
      <c r="R19" s="76">
        <f t="shared" si="5"/>
        <v>0</v>
      </c>
      <c r="S19" s="177"/>
      <c r="T19" s="77">
        <f t="shared" si="2"/>
        <v>0</v>
      </c>
      <c r="U19" s="177"/>
      <c r="V19" s="77">
        <f t="shared" si="6"/>
        <v>0</v>
      </c>
      <c r="W19" s="170">
        <f t="shared" si="7"/>
        <v>0</v>
      </c>
    </row>
    <row r="20" spans="1:23" ht="12.75">
      <c r="A20" s="751"/>
      <c r="B20" s="66"/>
      <c r="C20" s="174" t="s">
        <v>85</v>
      </c>
      <c r="D20" s="165"/>
      <c r="E20" s="165" t="s">
        <v>36</v>
      </c>
      <c r="F20" s="175"/>
      <c r="G20" s="206"/>
      <c r="H20" s="206"/>
      <c r="I20" s="167">
        <f t="shared" si="0"/>
        <v>0</v>
      </c>
      <c r="J20" s="168">
        <v>12</v>
      </c>
      <c r="K20" s="176"/>
      <c r="L20" s="76">
        <f t="shared" si="1"/>
        <v>0</v>
      </c>
      <c r="M20" s="176"/>
      <c r="N20" s="76">
        <f t="shared" si="3"/>
        <v>0</v>
      </c>
      <c r="O20" s="176"/>
      <c r="P20" s="76">
        <f t="shared" si="4"/>
        <v>0</v>
      </c>
      <c r="Q20" s="176"/>
      <c r="R20" s="76">
        <f t="shared" si="5"/>
        <v>0</v>
      </c>
      <c r="S20" s="177"/>
      <c r="T20" s="77">
        <f t="shared" si="2"/>
        <v>0</v>
      </c>
      <c r="U20" s="177"/>
      <c r="V20" s="77">
        <f t="shared" si="6"/>
        <v>0</v>
      </c>
      <c r="W20" s="170">
        <f t="shared" si="7"/>
        <v>0</v>
      </c>
    </row>
    <row r="21" spans="1:23" ht="12.75">
      <c r="A21" s="751"/>
      <c r="B21" s="66"/>
      <c r="C21" s="174" t="s">
        <v>86</v>
      </c>
      <c r="D21" s="165"/>
      <c r="E21" s="165" t="s">
        <v>36</v>
      </c>
      <c r="F21" s="175"/>
      <c r="G21" s="206"/>
      <c r="H21" s="167">
        <f>F21*H9</f>
        <v>0</v>
      </c>
      <c r="I21" s="167">
        <f t="shared" si="0"/>
        <v>0</v>
      </c>
      <c r="J21" s="168">
        <v>12</v>
      </c>
      <c r="K21" s="176"/>
      <c r="L21" s="178">
        <f t="shared" si="1"/>
        <v>0</v>
      </c>
      <c r="M21" s="176"/>
      <c r="N21" s="76">
        <f t="shared" si="3"/>
        <v>0</v>
      </c>
      <c r="O21" s="176"/>
      <c r="P21" s="76">
        <f t="shared" si="4"/>
        <v>0</v>
      </c>
      <c r="Q21" s="176"/>
      <c r="R21" s="76">
        <f t="shared" si="5"/>
        <v>0</v>
      </c>
      <c r="S21" s="177"/>
      <c r="T21" s="77">
        <f t="shared" si="2"/>
        <v>0</v>
      </c>
      <c r="U21" s="177"/>
      <c r="V21" s="77">
        <f t="shared" si="6"/>
        <v>0</v>
      </c>
      <c r="W21" s="170">
        <f t="shared" si="7"/>
        <v>0</v>
      </c>
    </row>
    <row r="22" spans="1:23" ht="20.25" customHeight="1">
      <c r="A22" s="751"/>
      <c r="B22" s="66"/>
      <c r="C22" s="179">
        <v>8</v>
      </c>
      <c r="D22" s="147"/>
      <c r="E22" s="147"/>
      <c r="F22" s="180"/>
      <c r="G22" s="180"/>
      <c r="H22" s="180"/>
      <c r="I22" s="180"/>
      <c r="J22" s="180"/>
      <c r="K22" s="181">
        <f>SUM(K12:K21)</f>
        <v>0</v>
      </c>
      <c r="L22" s="182">
        <f>SUM(L12:L21)</f>
        <v>0</v>
      </c>
      <c r="M22" s="181">
        <f aca="true" t="shared" si="8" ref="M22:S22">SUM(M12:M21)</f>
        <v>0</v>
      </c>
      <c r="N22" s="182">
        <f t="shared" si="8"/>
        <v>0</v>
      </c>
      <c r="O22" s="181">
        <f t="shared" si="8"/>
        <v>0</v>
      </c>
      <c r="P22" s="182">
        <f t="shared" si="8"/>
        <v>0</v>
      </c>
      <c r="Q22" s="181">
        <f t="shared" si="8"/>
        <v>0</v>
      </c>
      <c r="R22" s="182">
        <f t="shared" si="8"/>
        <v>0</v>
      </c>
      <c r="S22" s="181">
        <f t="shared" si="8"/>
        <v>0</v>
      </c>
      <c r="T22" s="182">
        <f>SUM(T12:T21)</f>
        <v>0</v>
      </c>
      <c r="U22" s="181">
        <f>SUM(U12:U21)</f>
        <v>0</v>
      </c>
      <c r="V22" s="491">
        <f>SUM(V12:V21)</f>
        <v>0</v>
      </c>
      <c r="W22" s="183">
        <f>SUM(W12:W21)</f>
        <v>0</v>
      </c>
    </row>
    <row r="23" spans="1:23" ht="7.5" customHeight="1" thickBot="1">
      <c r="A23" s="751"/>
      <c r="B23" s="66"/>
      <c r="C23" s="184"/>
      <c r="D23" s="185"/>
      <c r="E23" s="185"/>
      <c r="F23" s="186"/>
      <c r="G23" s="186"/>
      <c r="H23" s="186"/>
      <c r="I23" s="186"/>
      <c r="J23" s="187"/>
      <c r="K23" s="188"/>
      <c r="L23" s="187"/>
      <c r="M23" s="188"/>
      <c r="N23" s="187"/>
      <c r="O23" s="188"/>
      <c r="P23" s="187"/>
      <c r="Q23" s="188"/>
      <c r="R23" s="187"/>
      <c r="S23" s="188"/>
      <c r="T23" s="187"/>
      <c r="U23" s="188"/>
      <c r="V23" s="492"/>
      <c r="W23" s="189"/>
    </row>
    <row r="24" spans="1:23" ht="20.25" customHeight="1" thickBot="1">
      <c r="A24" s="751"/>
      <c r="B24" s="66"/>
      <c r="C24" s="144" t="s">
        <v>87</v>
      </c>
      <c r="D24" s="78"/>
      <c r="E24" s="78"/>
      <c r="F24" s="190"/>
      <c r="G24" s="190"/>
      <c r="H24" s="190"/>
      <c r="I24" s="190"/>
      <c r="J24" s="191"/>
      <c r="K24" s="192">
        <f>K10+K22</f>
        <v>0</v>
      </c>
      <c r="L24" s="193"/>
      <c r="M24" s="192">
        <f>M10+M22</f>
        <v>0</v>
      </c>
      <c r="N24" s="193"/>
      <c r="O24" s="192">
        <f>O10+O22</f>
        <v>0</v>
      </c>
      <c r="P24" s="193"/>
      <c r="Q24" s="192">
        <f>Q10+Q22</f>
        <v>0</v>
      </c>
      <c r="R24" s="193"/>
      <c r="S24" s="192">
        <f>S10+S22</f>
        <v>0</v>
      </c>
      <c r="T24" s="194"/>
      <c r="U24" s="192">
        <f>U10+U22</f>
        <v>0</v>
      </c>
      <c r="V24" s="496"/>
      <c r="W24" s="495">
        <f>W10+W22</f>
        <v>0</v>
      </c>
    </row>
    <row r="25" spans="1:2" ht="13.5" thickBot="1">
      <c r="A25" s="751"/>
      <c r="B25" s="66"/>
    </row>
    <row r="26" spans="1:23" ht="28.5" customHeight="1" thickBot="1">
      <c r="A26" s="751"/>
      <c r="B26" s="66"/>
      <c r="C26" s="753" t="s">
        <v>88</v>
      </c>
      <c r="D26" s="754"/>
      <c r="E26" s="754"/>
      <c r="F26" s="755"/>
      <c r="G26" s="266"/>
      <c r="H26" s="52"/>
      <c r="I26" s="53"/>
      <c r="J26" s="53"/>
      <c r="K26" s="53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5"/>
    </row>
    <row r="27" spans="1:23" ht="12.75">
      <c r="A27" s="751"/>
      <c r="B27" s="66"/>
      <c r="C27" s="56"/>
      <c r="D27" s="57"/>
      <c r="E27" s="57"/>
      <c r="F27" s="58"/>
      <c r="G27" s="58"/>
      <c r="H27" s="58"/>
      <c r="I27" s="58"/>
      <c r="J27" s="58"/>
      <c r="K27" s="195"/>
      <c r="L27" s="59"/>
      <c r="M27" s="196"/>
      <c r="N27" s="59"/>
      <c r="O27" s="196"/>
      <c r="P27" s="59"/>
      <c r="Q27" s="196"/>
      <c r="R27" s="59"/>
      <c r="S27" s="196"/>
      <c r="T27" s="59"/>
      <c r="U27" s="196"/>
      <c r="V27" s="59"/>
      <c r="W27" s="60" t="s">
        <v>21</v>
      </c>
    </row>
    <row r="28" spans="1:23" ht="48" customHeight="1">
      <c r="A28" s="751"/>
      <c r="B28" s="66"/>
      <c r="C28" s="61"/>
      <c r="D28" s="62"/>
      <c r="E28" s="62"/>
      <c r="F28" s="63"/>
      <c r="G28" s="197" t="s">
        <v>89</v>
      </c>
      <c r="H28" s="63"/>
      <c r="I28" s="63"/>
      <c r="J28" s="63"/>
      <c r="K28" s="63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5" t="s">
        <v>22</v>
      </c>
    </row>
    <row r="29" spans="1:23" ht="35.25" customHeight="1">
      <c r="A29" s="751"/>
      <c r="B29" s="66"/>
      <c r="C29" s="61"/>
      <c r="D29" s="62"/>
      <c r="E29" s="62"/>
      <c r="F29" s="67" t="s">
        <v>24</v>
      </c>
      <c r="G29" s="198" t="s">
        <v>79</v>
      </c>
      <c r="H29" s="67" t="s">
        <v>25</v>
      </c>
      <c r="I29" s="68" t="s">
        <v>26</v>
      </c>
      <c r="J29" s="156" t="s">
        <v>90</v>
      </c>
      <c r="K29" s="69" t="s">
        <v>27</v>
      </c>
      <c r="L29" s="69" t="s">
        <v>229</v>
      </c>
      <c r="M29" s="69" t="s">
        <v>28</v>
      </c>
      <c r="N29" s="69" t="s">
        <v>228</v>
      </c>
      <c r="O29" s="69" t="s">
        <v>29</v>
      </c>
      <c r="P29" s="69" t="s">
        <v>227</v>
      </c>
      <c r="Q29" s="69" t="s">
        <v>30</v>
      </c>
      <c r="R29" s="69" t="s">
        <v>226</v>
      </c>
      <c r="S29" s="69" t="s">
        <v>31</v>
      </c>
      <c r="T29" s="69" t="s">
        <v>222</v>
      </c>
      <c r="U29" s="69" t="s">
        <v>217</v>
      </c>
      <c r="V29" s="69" t="s">
        <v>225</v>
      </c>
      <c r="W29" s="70" t="s">
        <v>32</v>
      </c>
    </row>
    <row r="30" spans="1:23" ht="21" customHeight="1" thickBot="1">
      <c r="A30" s="752"/>
      <c r="B30" s="66"/>
      <c r="C30" s="199" t="s">
        <v>33</v>
      </c>
      <c r="D30" s="157" t="s">
        <v>34</v>
      </c>
      <c r="E30" s="71" t="s">
        <v>35</v>
      </c>
      <c r="F30" s="79"/>
      <c r="G30" s="200" t="s">
        <v>248</v>
      </c>
      <c r="H30" s="80">
        <v>0.062</v>
      </c>
      <c r="I30" s="81"/>
      <c r="J30" s="201"/>
      <c r="K30" s="202"/>
      <c r="L30" s="203"/>
      <c r="M30" s="202"/>
      <c r="N30" s="203"/>
      <c r="O30" s="202"/>
      <c r="P30" s="203"/>
      <c r="Q30" s="202"/>
      <c r="R30" s="203"/>
      <c r="S30" s="202"/>
      <c r="T30" s="204"/>
      <c r="U30" s="202"/>
      <c r="V30" s="204"/>
      <c r="W30" s="82"/>
    </row>
    <row r="31" spans="3:23" ht="20.25" customHeight="1">
      <c r="C31" s="174" t="s">
        <v>255</v>
      </c>
      <c r="D31" s="205" t="s">
        <v>69</v>
      </c>
      <c r="E31" s="299" t="s">
        <v>36</v>
      </c>
      <c r="F31" s="175"/>
      <c r="G31" s="175"/>
      <c r="H31" s="83">
        <f>F31*H$30</f>
        <v>0</v>
      </c>
      <c r="I31" s="167">
        <f>F31-H31</f>
        <v>0</v>
      </c>
      <c r="J31" s="168">
        <v>12</v>
      </c>
      <c r="K31" s="300"/>
      <c r="L31" s="302">
        <f>I31/J31*K31</f>
        <v>0</v>
      </c>
      <c r="M31" s="301"/>
      <c r="N31" s="302">
        <f>I31/J31*M31</f>
        <v>0</v>
      </c>
      <c r="O31" s="301"/>
      <c r="P31" s="302">
        <f>I31/J31*O31</f>
        <v>0</v>
      </c>
      <c r="Q31" s="301"/>
      <c r="R31" s="302">
        <f>I31/J31*Q31</f>
        <v>0</v>
      </c>
      <c r="S31" s="301"/>
      <c r="T31" s="303">
        <f>I31/J31*S31</f>
        <v>0</v>
      </c>
      <c r="U31" s="301">
        <v>0</v>
      </c>
      <c r="V31" s="303">
        <f>I31/J31*U31</f>
        <v>0</v>
      </c>
      <c r="W31" s="501">
        <f>SUM(L31+N31+P31+R31+T31+V31)</f>
        <v>0</v>
      </c>
    </row>
    <row r="32" spans="3:23" ht="12" customHeight="1">
      <c r="C32" s="141"/>
      <c r="D32" s="142"/>
      <c r="E32" s="146"/>
      <c r="F32" s="208"/>
      <c r="G32" s="208"/>
      <c r="H32" s="145"/>
      <c r="I32" s="208"/>
      <c r="J32" s="208"/>
      <c r="K32" s="209"/>
      <c r="L32" s="210"/>
      <c r="M32" s="210"/>
      <c r="N32" s="210"/>
      <c r="O32" s="210"/>
      <c r="P32" s="210"/>
      <c r="Q32" s="210"/>
      <c r="R32" s="210"/>
      <c r="S32" s="210"/>
      <c r="T32" s="211"/>
      <c r="U32" s="210"/>
      <c r="V32" s="211"/>
      <c r="W32" s="212"/>
    </row>
    <row r="33" spans="3:23" ht="12.75">
      <c r="C33" s="601" t="s">
        <v>256</v>
      </c>
      <c r="D33" s="136" t="s">
        <v>69</v>
      </c>
      <c r="E33" s="165" t="s">
        <v>36</v>
      </c>
      <c r="F33" s="175"/>
      <c r="G33" s="175"/>
      <c r="H33" s="83">
        <f>F33*H30</f>
        <v>0</v>
      </c>
      <c r="I33" s="167">
        <f>F33-H33</f>
        <v>0</v>
      </c>
      <c r="J33" s="168">
        <v>12</v>
      </c>
      <c r="K33" s="168"/>
      <c r="L33" s="76">
        <f>I33/J33*K33</f>
        <v>0</v>
      </c>
      <c r="M33" s="213"/>
      <c r="N33" s="76">
        <f>I33/J33*M33</f>
        <v>0</v>
      </c>
      <c r="O33" s="213"/>
      <c r="P33" s="76">
        <f>I33/J33*O33</f>
        <v>0</v>
      </c>
      <c r="Q33" s="213"/>
      <c r="R33" s="76">
        <f>I33/J33*Q33</f>
        <v>0</v>
      </c>
      <c r="S33" s="213"/>
      <c r="T33" s="77">
        <f aca="true" t="shared" si="9" ref="T33:T42">I33/J33*S33</f>
        <v>0</v>
      </c>
      <c r="U33" s="213"/>
      <c r="V33" s="77">
        <f>I33/J33*U33</f>
        <v>0</v>
      </c>
      <c r="W33" s="170">
        <f>SUM(L33+N33+P33+R33+T33+V33)</f>
        <v>0</v>
      </c>
    </row>
    <row r="34" spans="3:23" ht="12.75">
      <c r="C34" s="601" t="s">
        <v>256</v>
      </c>
      <c r="D34" s="136" t="s">
        <v>69</v>
      </c>
      <c r="E34" s="165" t="s">
        <v>36</v>
      </c>
      <c r="F34" s="175"/>
      <c r="G34" s="175"/>
      <c r="H34" s="83">
        <f>F34*H30</f>
        <v>0</v>
      </c>
      <c r="I34" s="167">
        <f>F34-H34</f>
        <v>0</v>
      </c>
      <c r="J34" s="168">
        <v>12</v>
      </c>
      <c r="K34" s="168"/>
      <c r="L34" s="76">
        <f>I34/J34*K34</f>
        <v>0</v>
      </c>
      <c r="M34" s="213"/>
      <c r="N34" s="76">
        <f aca="true" t="shared" si="10" ref="N34:N42">I34/J34*M34</f>
        <v>0</v>
      </c>
      <c r="O34" s="213"/>
      <c r="P34" s="76">
        <f>I34/J34*O34</f>
        <v>0</v>
      </c>
      <c r="Q34" s="213"/>
      <c r="R34" s="76">
        <f>I34/J34*Q34</f>
        <v>0</v>
      </c>
      <c r="S34" s="213"/>
      <c r="T34" s="77">
        <f t="shared" si="9"/>
        <v>0</v>
      </c>
      <c r="U34" s="213"/>
      <c r="V34" s="77">
        <f aca="true" t="shared" si="11" ref="V34:V42">I34/J34*U34</f>
        <v>0</v>
      </c>
      <c r="W34" s="170">
        <f aca="true" t="shared" si="12" ref="W34:W42">SUM(L34+N34+P34+R34+T34+V34)</f>
        <v>0</v>
      </c>
    </row>
    <row r="35" spans="3:23" ht="12.75">
      <c r="C35" s="601" t="s">
        <v>256</v>
      </c>
      <c r="D35" s="136" t="s">
        <v>69</v>
      </c>
      <c r="E35" s="165" t="s">
        <v>36</v>
      </c>
      <c r="F35" s="316"/>
      <c r="G35" s="175"/>
      <c r="H35" s="207"/>
      <c r="I35" s="167">
        <f aca="true" t="shared" si="13" ref="I35:I42">F35-H35</f>
        <v>0</v>
      </c>
      <c r="J35" s="168">
        <v>12</v>
      </c>
      <c r="K35" s="168"/>
      <c r="L35" s="76">
        <f aca="true" t="shared" si="14" ref="L35:L42">I35/J35*K35</f>
        <v>0</v>
      </c>
      <c r="M35" s="213"/>
      <c r="N35" s="76">
        <f t="shared" si="10"/>
        <v>0</v>
      </c>
      <c r="O35" s="213"/>
      <c r="P35" s="76">
        <f aca="true" t="shared" si="15" ref="P35:P42">I35/J35*O35</f>
        <v>0</v>
      </c>
      <c r="Q35" s="213"/>
      <c r="R35" s="76">
        <f aca="true" t="shared" si="16" ref="R35:R42">I35/J35*Q35</f>
        <v>0</v>
      </c>
      <c r="S35" s="213"/>
      <c r="T35" s="77">
        <f t="shared" si="9"/>
        <v>0</v>
      </c>
      <c r="U35" s="213"/>
      <c r="V35" s="77">
        <f t="shared" si="11"/>
        <v>0</v>
      </c>
      <c r="W35" s="170">
        <f t="shared" si="12"/>
        <v>0</v>
      </c>
    </row>
    <row r="36" spans="3:23" ht="12.75">
      <c r="C36" s="601" t="s">
        <v>256</v>
      </c>
      <c r="D36" s="136" t="s">
        <v>69</v>
      </c>
      <c r="E36" s="165" t="s">
        <v>36</v>
      </c>
      <c r="F36" s="175"/>
      <c r="G36" s="175"/>
      <c r="H36" s="207"/>
      <c r="I36" s="167">
        <f t="shared" si="13"/>
        <v>0</v>
      </c>
      <c r="J36" s="168">
        <v>12</v>
      </c>
      <c r="K36" s="168"/>
      <c r="L36" s="76">
        <f t="shared" si="14"/>
        <v>0</v>
      </c>
      <c r="M36" s="213"/>
      <c r="N36" s="76">
        <f t="shared" si="10"/>
        <v>0</v>
      </c>
      <c r="O36" s="213"/>
      <c r="P36" s="76">
        <f t="shared" si="15"/>
        <v>0</v>
      </c>
      <c r="Q36" s="213"/>
      <c r="R36" s="76">
        <f t="shared" si="16"/>
        <v>0</v>
      </c>
      <c r="S36" s="213"/>
      <c r="T36" s="77">
        <f t="shared" si="9"/>
        <v>0</v>
      </c>
      <c r="U36" s="213"/>
      <c r="V36" s="77">
        <f t="shared" si="11"/>
        <v>0</v>
      </c>
      <c r="W36" s="170">
        <f t="shared" si="12"/>
        <v>0</v>
      </c>
    </row>
    <row r="37" spans="3:23" ht="12.75">
      <c r="C37" s="601" t="s">
        <v>256</v>
      </c>
      <c r="D37" s="136" t="s">
        <v>69</v>
      </c>
      <c r="E37" s="165" t="s">
        <v>36</v>
      </c>
      <c r="F37" s="175"/>
      <c r="G37" s="175"/>
      <c r="H37" s="207"/>
      <c r="I37" s="167">
        <f t="shared" si="13"/>
        <v>0</v>
      </c>
      <c r="J37" s="168">
        <v>12</v>
      </c>
      <c r="K37" s="168"/>
      <c r="L37" s="76">
        <f t="shared" si="14"/>
        <v>0</v>
      </c>
      <c r="M37" s="213"/>
      <c r="N37" s="76">
        <f t="shared" si="10"/>
        <v>0</v>
      </c>
      <c r="O37" s="213"/>
      <c r="P37" s="76">
        <f t="shared" si="15"/>
        <v>0</v>
      </c>
      <c r="Q37" s="213"/>
      <c r="R37" s="76">
        <f t="shared" si="16"/>
        <v>0</v>
      </c>
      <c r="S37" s="213"/>
      <c r="T37" s="77">
        <f t="shared" si="9"/>
        <v>0</v>
      </c>
      <c r="U37" s="213"/>
      <c r="V37" s="77">
        <f t="shared" si="11"/>
        <v>0</v>
      </c>
      <c r="W37" s="170">
        <f t="shared" si="12"/>
        <v>0</v>
      </c>
    </row>
    <row r="38" spans="3:23" ht="12.75">
      <c r="C38" s="601" t="s">
        <v>256</v>
      </c>
      <c r="D38" s="136" t="s">
        <v>69</v>
      </c>
      <c r="E38" s="165" t="s">
        <v>36</v>
      </c>
      <c r="F38" s="175"/>
      <c r="G38" s="175"/>
      <c r="H38" s="207"/>
      <c r="I38" s="167">
        <f t="shared" si="13"/>
        <v>0</v>
      </c>
      <c r="J38" s="168">
        <v>12</v>
      </c>
      <c r="K38" s="168"/>
      <c r="L38" s="76">
        <f t="shared" si="14"/>
        <v>0</v>
      </c>
      <c r="M38" s="213"/>
      <c r="N38" s="76">
        <f t="shared" si="10"/>
        <v>0</v>
      </c>
      <c r="O38" s="213"/>
      <c r="P38" s="76">
        <f t="shared" si="15"/>
        <v>0</v>
      </c>
      <c r="Q38" s="213"/>
      <c r="R38" s="76">
        <f t="shared" si="16"/>
        <v>0</v>
      </c>
      <c r="S38" s="213"/>
      <c r="T38" s="77">
        <f t="shared" si="9"/>
        <v>0</v>
      </c>
      <c r="U38" s="213"/>
      <c r="V38" s="77">
        <f t="shared" si="11"/>
        <v>0</v>
      </c>
      <c r="W38" s="170">
        <f t="shared" si="12"/>
        <v>0</v>
      </c>
    </row>
    <row r="39" spans="3:23" ht="12.75">
      <c r="C39" s="601" t="s">
        <v>256</v>
      </c>
      <c r="D39" s="136" t="s">
        <v>69</v>
      </c>
      <c r="E39" s="165" t="s">
        <v>36</v>
      </c>
      <c r="F39" s="175"/>
      <c r="G39" s="175"/>
      <c r="H39" s="207"/>
      <c r="I39" s="167">
        <f t="shared" si="13"/>
        <v>0</v>
      </c>
      <c r="J39" s="168">
        <v>12</v>
      </c>
      <c r="K39" s="168"/>
      <c r="L39" s="76">
        <f t="shared" si="14"/>
        <v>0</v>
      </c>
      <c r="M39" s="213"/>
      <c r="N39" s="76">
        <f t="shared" si="10"/>
        <v>0</v>
      </c>
      <c r="O39" s="213"/>
      <c r="P39" s="76">
        <f t="shared" si="15"/>
        <v>0</v>
      </c>
      <c r="Q39" s="213"/>
      <c r="R39" s="76">
        <f t="shared" si="16"/>
        <v>0</v>
      </c>
      <c r="S39" s="213"/>
      <c r="T39" s="77">
        <f t="shared" si="9"/>
        <v>0</v>
      </c>
      <c r="U39" s="213"/>
      <c r="V39" s="77">
        <f t="shared" si="11"/>
        <v>0</v>
      </c>
      <c r="W39" s="170">
        <f t="shared" si="12"/>
        <v>0</v>
      </c>
    </row>
    <row r="40" spans="3:23" ht="12.75">
      <c r="C40" s="601" t="s">
        <v>256</v>
      </c>
      <c r="D40" s="136" t="s">
        <v>69</v>
      </c>
      <c r="E40" s="165" t="s">
        <v>36</v>
      </c>
      <c r="F40" s="175"/>
      <c r="G40" s="175"/>
      <c r="H40" s="207"/>
      <c r="I40" s="167">
        <f t="shared" si="13"/>
        <v>0</v>
      </c>
      <c r="J40" s="168">
        <v>12</v>
      </c>
      <c r="K40" s="168"/>
      <c r="L40" s="76">
        <f t="shared" si="14"/>
        <v>0</v>
      </c>
      <c r="M40" s="213"/>
      <c r="N40" s="76">
        <f t="shared" si="10"/>
        <v>0</v>
      </c>
      <c r="O40" s="213"/>
      <c r="P40" s="76">
        <f t="shared" si="15"/>
        <v>0</v>
      </c>
      <c r="Q40" s="213"/>
      <c r="R40" s="76">
        <f t="shared" si="16"/>
        <v>0</v>
      </c>
      <c r="S40" s="213"/>
      <c r="T40" s="77">
        <f t="shared" si="9"/>
        <v>0</v>
      </c>
      <c r="U40" s="213"/>
      <c r="V40" s="77">
        <f t="shared" si="11"/>
        <v>0</v>
      </c>
      <c r="W40" s="170">
        <f t="shared" si="12"/>
        <v>0</v>
      </c>
    </row>
    <row r="41" spans="3:23" ht="12.75">
      <c r="C41" s="601" t="s">
        <v>256</v>
      </c>
      <c r="D41" s="136" t="s">
        <v>69</v>
      </c>
      <c r="E41" s="165" t="s">
        <v>36</v>
      </c>
      <c r="F41" s="175"/>
      <c r="G41" s="175"/>
      <c r="H41" s="207"/>
      <c r="I41" s="167">
        <f t="shared" si="13"/>
        <v>0</v>
      </c>
      <c r="J41" s="168">
        <v>12</v>
      </c>
      <c r="K41" s="168"/>
      <c r="L41" s="76">
        <f t="shared" si="14"/>
        <v>0</v>
      </c>
      <c r="M41" s="213"/>
      <c r="N41" s="76">
        <f t="shared" si="10"/>
        <v>0</v>
      </c>
      <c r="O41" s="213"/>
      <c r="P41" s="76">
        <f t="shared" si="15"/>
        <v>0</v>
      </c>
      <c r="Q41" s="213"/>
      <c r="R41" s="76">
        <f t="shared" si="16"/>
        <v>0</v>
      </c>
      <c r="S41" s="213"/>
      <c r="T41" s="77">
        <f t="shared" si="9"/>
        <v>0</v>
      </c>
      <c r="U41" s="213"/>
      <c r="V41" s="77">
        <f t="shared" si="11"/>
        <v>0</v>
      </c>
      <c r="W41" s="170">
        <f t="shared" si="12"/>
        <v>0</v>
      </c>
    </row>
    <row r="42" spans="3:23" ht="12.75">
      <c r="C42" s="601" t="s">
        <v>256</v>
      </c>
      <c r="D42" s="136" t="s">
        <v>69</v>
      </c>
      <c r="E42" s="165" t="s">
        <v>36</v>
      </c>
      <c r="F42" s="175"/>
      <c r="G42" s="175"/>
      <c r="H42" s="207"/>
      <c r="I42" s="167">
        <f t="shared" si="13"/>
        <v>0</v>
      </c>
      <c r="J42" s="168">
        <v>12</v>
      </c>
      <c r="K42" s="168"/>
      <c r="L42" s="76">
        <f t="shared" si="14"/>
        <v>0</v>
      </c>
      <c r="M42" s="213"/>
      <c r="N42" s="76">
        <f t="shared" si="10"/>
        <v>0</v>
      </c>
      <c r="O42" s="213"/>
      <c r="P42" s="76">
        <f t="shared" si="15"/>
        <v>0</v>
      </c>
      <c r="Q42" s="213"/>
      <c r="R42" s="76">
        <f t="shared" si="16"/>
        <v>0</v>
      </c>
      <c r="S42" s="213"/>
      <c r="T42" s="77">
        <f t="shared" si="9"/>
        <v>0</v>
      </c>
      <c r="U42" s="213"/>
      <c r="V42" s="77">
        <f t="shared" si="11"/>
        <v>0</v>
      </c>
      <c r="W42" s="170">
        <f t="shared" si="12"/>
        <v>0</v>
      </c>
    </row>
    <row r="43" spans="3:23" ht="20.25" customHeight="1">
      <c r="C43" s="214" t="s">
        <v>116</v>
      </c>
      <c r="D43" s="142"/>
      <c r="E43" s="142"/>
      <c r="F43" s="208"/>
      <c r="G43" s="208"/>
      <c r="H43" s="145">
        <f>SUM(H33:H34)</f>
        <v>0</v>
      </c>
      <c r="I43" s="208"/>
      <c r="J43" s="208"/>
      <c r="K43" s="215">
        <f aca="true" t="shared" si="17" ref="K43:T43">SUM(K33:K42)</f>
        <v>0</v>
      </c>
      <c r="L43" s="143">
        <f t="shared" si="17"/>
        <v>0</v>
      </c>
      <c r="M43" s="215">
        <f t="shared" si="17"/>
        <v>0</v>
      </c>
      <c r="N43" s="143">
        <f t="shared" si="17"/>
        <v>0</v>
      </c>
      <c r="O43" s="215">
        <f t="shared" si="17"/>
        <v>0</v>
      </c>
      <c r="P43" s="143">
        <f t="shared" si="17"/>
        <v>0</v>
      </c>
      <c r="Q43" s="215">
        <f t="shared" si="17"/>
        <v>0</v>
      </c>
      <c r="R43" s="143">
        <f t="shared" si="17"/>
        <v>0</v>
      </c>
      <c r="S43" s="215">
        <f t="shared" si="17"/>
        <v>0</v>
      </c>
      <c r="T43" s="143">
        <f t="shared" si="17"/>
        <v>0</v>
      </c>
      <c r="U43" s="215">
        <f>SUM(U33:U42)</f>
        <v>0</v>
      </c>
      <c r="V43" s="215">
        <f>SUM(V33:V42)</f>
        <v>0</v>
      </c>
      <c r="W43" s="502">
        <f>SUM(W33:W42)</f>
        <v>0</v>
      </c>
    </row>
    <row r="44" spans="3:23" ht="12.75">
      <c r="C44" s="174" t="s">
        <v>93</v>
      </c>
      <c r="D44" s="136" t="s">
        <v>69</v>
      </c>
      <c r="E44" s="165" t="s">
        <v>36</v>
      </c>
      <c r="F44" s="175"/>
      <c r="G44" s="175"/>
      <c r="H44" s="207"/>
      <c r="I44" s="167">
        <f>F44-H44</f>
        <v>0</v>
      </c>
      <c r="J44" s="168">
        <v>12</v>
      </c>
      <c r="K44" s="168"/>
      <c r="L44" s="76">
        <f>I44/J44*K44</f>
        <v>0</v>
      </c>
      <c r="M44" s="213"/>
      <c r="N44" s="76">
        <f>I44/J44*M44</f>
        <v>0</v>
      </c>
      <c r="O44" s="213"/>
      <c r="P44" s="76">
        <f>I44/J44*O44</f>
        <v>0</v>
      </c>
      <c r="Q44" s="213"/>
      <c r="R44" s="76">
        <f>I44/J44*Q44</f>
        <v>0</v>
      </c>
      <c r="S44" s="213"/>
      <c r="T44" s="77">
        <f>I44/J44*S44</f>
        <v>0</v>
      </c>
      <c r="U44" s="213"/>
      <c r="V44" s="77">
        <f>I44/J44*U44</f>
        <v>0</v>
      </c>
      <c r="W44" s="170">
        <f>SUM(L44+N44+P44+R44+T44+V44)</f>
        <v>0</v>
      </c>
    </row>
    <row r="45" spans="3:23" ht="12.75">
      <c r="C45" s="174" t="s">
        <v>93</v>
      </c>
      <c r="D45" s="136" t="s">
        <v>69</v>
      </c>
      <c r="E45" s="165" t="s">
        <v>36</v>
      </c>
      <c r="F45" s="175"/>
      <c r="G45" s="175"/>
      <c r="H45" s="207"/>
      <c r="I45" s="167">
        <f aca="true" t="shared" si="18" ref="I45:I53">F45-H45</f>
        <v>0</v>
      </c>
      <c r="J45" s="168">
        <v>12</v>
      </c>
      <c r="K45" s="168"/>
      <c r="L45" s="76">
        <f>I45/J45*K45</f>
        <v>0</v>
      </c>
      <c r="M45" s="213"/>
      <c r="N45" s="76">
        <f>I45/J45*M45</f>
        <v>0</v>
      </c>
      <c r="O45" s="213"/>
      <c r="P45" s="76">
        <f>I45/J45*O45</f>
        <v>0</v>
      </c>
      <c r="Q45" s="213"/>
      <c r="R45" s="76">
        <f>I45/J45*Q45</f>
        <v>0</v>
      </c>
      <c r="S45" s="213"/>
      <c r="T45" s="77">
        <f>I45/J45*S45</f>
        <v>0</v>
      </c>
      <c r="U45" s="213"/>
      <c r="V45" s="77">
        <f>I45/J45*U45</f>
        <v>0</v>
      </c>
      <c r="W45" s="170">
        <f>SUM(L45+N45+P45+R45+T45+V45)</f>
        <v>0</v>
      </c>
    </row>
    <row r="46" spans="3:23" ht="12.75">
      <c r="C46" s="174" t="s">
        <v>93</v>
      </c>
      <c r="D46" s="136" t="s">
        <v>69</v>
      </c>
      <c r="E46" s="165" t="s">
        <v>36</v>
      </c>
      <c r="F46" s="175"/>
      <c r="G46" s="175"/>
      <c r="H46" s="207"/>
      <c r="I46" s="167">
        <f t="shared" si="18"/>
        <v>0</v>
      </c>
      <c r="J46" s="168">
        <v>12</v>
      </c>
      <c r="K46" s="168"/>
      <c r="L46" s="76">
        <f>I46/J46*K46</f>
        <v>0</v>
      </c>
      <c r="M46" s="213"/>
      <c r="N46" s="76">
        <f>I46/J46*M46</f>
        <v>0</v>
      </c>
      <c r="O46" s="213"/>
      <c r="P46" s="76">
        <f>I46/J46*O46</f>
        <v>0</v>
      </c>
      <c r="Q46" s="213"/>
      <c r="R46" s="76">
        <f>I46/J46*Q46</f>
        <v>0</v>
      </c>
      <c r="S46" s="213"/>
      <c r="T46" s="77">
        <f>I46/J46*S46</f>
        <v>0</v>
      </c>
      <c r="U46" s="213"/>
      <c r="V46" s="77">
        <f>I46/J46*U46</f>
        <v>0</v>
      </c>
      <c r="W46" s="170">
        <f>SUM(L46+N46+P46+R46+T46+V46)</f>
        <v>0</v>
      </c>
    </row>
    <row r="47" spans="3:23" ht="12.75">
      <c r="C47" s="174" t="s">
        <v>93</v>
      </c>
      <c r="D47" s="136" t="s">
        <v>69</v>
      </c>
      <c r="E47" s="165" t="s">
        <v>36</v>
      </c>
      <c r="F47" s="175"/>
      <c r="G47" s="175"/>
      <c r="H47" s="207"/>
      <c r="I47" s="167">
        <f t="shared" si="18"/>
        <v>0</v>
      </c>
      <c r="J47" s="168">
        <v>12</v>
      </c>
      <c r="K47" s="168"/>
      <c r="L47" s="76">
        <f>I47/J47*K47</f>
        <v>0</v>
      </c>
      <c r="M47" s="213"/>
      <c r="N47" s="76">
        <f>I47/J47*M47</f>
        <v>0</v>
      </c>
      <c r="O47" s="213"/>
      <c r="P47" s="76">
        <f>I47/J47*O47</f>
        <v>0</v>
      </c>
      <c r="Q47" s="213"/>
      <c r="R47" s="76">
        <f>I47/J47*Q47</f>
        <v>0</v>
      </c>
      <c r="S47" s="213"/>
      <c r="T47" s="77">
        <f>I47/J47*S47</f>
        <v>0</v>
      </c>
      <c r="U47" s="213"/>
      <c r="V47" s="77">
        <f>I47/J47*U47</f>
        <v>0</v>
      </c>
      <c r="W47" s="170">
        <f>SUM(L47+N47+P47+R47+T47+V47)</f>
        <v>0</v>
      </c>
    </row>
    <row r="48" spans="3:23" ht="12.75">
      <c r="C48" s="174" t="s">
        <v>93</v>
      </c>
      <c r="D48" s="136" t="s">
        <v>69</v>
      </c>
      <c r="E48" s="165" t="s">
        <v>36</v>
      </c>
      <c r="F48" s="175"/>
      <c r="G48" s="175"/>
      <c r="H48" s="207"/>
      <c r="I48" s="167">
        <f t="shared" si="18"/>
        <v>0</v>
      </c>
      <c r="J48" s="168">
        <v>12</v>
      </c>
      <c r="K48" s="168"/>
      <c r="L48" s="76">
        <f>I48/J48*K48</f>
        <v>0</v>
      </c>
      <c r="M48" s="213"/>
      <c r="N48" s="76">
        <f>I48/J48*M48</f>
        <v>0</v>
      </c>
      <c r="O48" s="213"/>
      <c r="P48" s="76">
        <f>I48/J48*O48</f>
        <v>0</v>
      </c>
      <c r="Q48" s="213"/>
      <c r="R48" s="76">
        <f>I48/J48*Q48</f>
        <v>0</v>
      </c>
      <c r="S48" s="213"/>
      <c r="T48" s="77">
        <f>I48/J48*S48</f>
        <v>0</v>
      </c>
      <c r="U48" s="213"/>
      <c r="V48" s="77">
        <f>I48/J48*U48</f>
        <v>0</v>
      </c>
      <c r="W48" s="170">
        <f>SUM(L48+N48+P48+R48+T48+V48)</f>
        <v>0</v>
      </c>
    </row>
    <row r="49" spans="3:23" ht="20.25" customHeight="1">
      <c r="C49" s="214" t="s">
        <v>94</v>
      </c>
      <c r="D49" s="142"/>
      <c r="E49" s="142"/>
      <c r="F49" s="208"/>
      <c r="G49" s="208"/>
      <c r="H49" s="145"/>
      <c r="I49" s="208"/>
      <c r="J49" s="208"/>
      <c r="K49" s="215">
        <f>SUM(K44:K48)</f>
        <v>0</v>
      </c>
      <c r="L49" s="143">
        <f>SUM(L44:L48)</f>
        <v>0</v>
      </c>
      <c r="M49" s="215">
        <f aca="true" t="shared" si="19" ref="M49:W49">SUM(M44:M48)</f>
        <v>0</v>
      </c>
      <c r="N49" s="143">
        <f t="shared" si="19"/>
        <v>0</v>
      </c>
      <c r="O49" s="215">
        <f t="shared" si="19"/>
        <v>0</v>
      </c>
      <c r="P49" s="143">
        <f t="shared" si="19"/>
        <v>0</v>
      </c>
      <c r="Q49" s="215">
        <f t="shared" si="19"/>
        <v>0</v>
      </c>
      <c r="R49" s="143">
        <f t="shared" si="19"/>
        <v>0</v>
      </c>
      <c r="S49" s="215">
        <f t="shared" si="19"/>
        <v>0</v>
      </c>
      <c r="T49" s="143">
        <f t="shared" si="19"/>
        <v>0</v>
      </c>
      <c r="U49" s="215">
        <f>SUM(U44:U48)</f>
        <v>0</v>
      </c>
      <c r="V49" s="215">
        <f>SUM(V44:V48)</f>
        <v>0</v>
      </c>
      <c r="W49" s="502">
        <f t="shared" si="19"/>
        <v>0</v>
      </c>
    </row>
    <row r="50" spans="3:23" ht="12.75">
      <c r="C50" s="174" t="s">
        <v>230</v>
      </c>
      <c r="D50" s="136" t="s">
        <v>69</v>
      </c>
      <c r="E50" s="165" t="s">
        <v>36</v>
      </c>
      <c r="F50" s="175"/>
      <c r="G50" s="175"/>
      <c r="H50" s="83">
        <f>F50*H$30</f>
        <v>0</v>
      </c>
      <c r="I50" s="167">
        <f t="shared" si="18"/>
        <v>0</v>
      </c>
      <c r="J50" s="168">
        <v>12</v>
      </c>
      <c r="K50" s="168"/>
      <c r="L50" s="76">
        <f>I50/J50*K50</f>
        <v>0</v>
      </c>
      <c r="M50" s="168"/>
      <c r="N50" s="76">
        <f>I50/J50*M50</f>
        <v>0</v>
      </c>
      <c r="O50" s="168"/>
      <c r="P50" s="76">
        <f>I50/J50*O50</f>
        <v>0</v>
      </c>
      <c r="Q50" s="168"/>
      <c r="R50" s="76">
        <f>I50/J50*Q50</f>
        <v>0</v>
      </c>
      <c r="S50" s="168"/>
      <c r="T50" s="77">
        <f>I50/J50*S50</f>
        <v>0</v>
      </c>
      <c r="U50" s="168"/>
      <c r="V50" s="77">
        <f>I50/J50*U50</f>
        <v>0</v>
      </c>
      <c r="W50" s="170">
        <f>SUM(L50+N50+P50+R50+T50+V50)</f>
        <v>0</v>
      </c>
    </row>
    <row r="51" spans="3:23" ht="12.75">
      <c r="C51" s="174" t="s">
        <v>95</v>
      </c>
      <c r="D51" s="136" t="s">
        <v>69</v>
      </c>
      <c r="E51" s="165" t="s">
        <v>36</v>
      </c>
      <c r="F51" s="175"/>
      <c r="G51" s="175"/>
      <c r="H51" s="83">
        <f>F51*H$30</f>
        <v>0</v>
      </c>
      <c r="I51" s="167">
        <f>F51-H51</f>
        <v>0</v>
      </c>
      <c r="J51" s="168">
        <v>12</v>
      </c>
      <c r="K51" s="168"/>
      <c r="L51" s="76">
        <f>I51/J51*K51</f>
        <v>0</v>
      </c>
      <c r="M51" s="168"/>
      <c r="N51" s="76">
        <f>I51/J51*M51</f>
        <v>0</v>
      </c>
      <c r="O51" s="168"/>
      <c r="P51" s="76">
        <f>I51/J51*O51</f>
        <v>0</v>
      </c>
      <c r="Q51" s="168"/>
      <c r="R51" s="76">
        <f>I51/J51*Q51</f>
        <v>0</v>
      </c>
      <c r="S51" s="168"/>
      <c r="T51" s="77">
        <f>I51/J51*S51</f>
        <v>0</v>
      </c>
      <c r="U51" s="168"/>
      <c r="V51" s="77">
        <f>I51/J51*U51</f>
        <v>0</v>
      </c>
      <c r="W51" s="170">
        <f>SUM(L51+N51+P51+R51+T51+V51)</f>
        <v>0</v>
      </c>
    </row>
    <row r="52" spans="3:23" ht="12.75">
      <c r="C52" s="174" t="s">
        <v>95</v>
      </c>
      <c r="D52" s="136" t="s">
        <v>69</v>
      </c>
      <c r="E52" s="165" t="s">
        <v>36</v>
      </c>
      <c r="F52" s="175"/>
      <c r="G52" s="175"/>
      <c r="H52" s="83">
        <f>F52*H$30</f>
        <v>0</v>
      </c>
      <c r="I52" s="167">
        <f t="shared" si="18"/>
        <v>0</v>
      </c>
      <c r="J52" s="168">
        <v>12</v>
      </c>
      <c r="K52" s="168"/>
      <c r="L52" s="76">
        <f>I52/J52*K52</f>
        <v>0</v>
      </c>
      <c r="M52" s="168"/>
      <c r="N52" s="76">
        <f>I52/J52*M52</f>
        <v>0</v>
      </c>
      <c r="O52" s="168"/>
      <c r="P52" s="76">
        <f>I52/J52*O52</f>
        <v>0</v>
      </c>
      <c r="Q52" s="168"/>
      <c r="R52" s="76">
        <f>I52/J52*Q52</f>
        <v>0</v>
      </c>
      <c r="S52" s="168"/>
      <c r="T52" s="77">
        <f>I52/J52*S52</f>
        <v>0</v>
      </c>
      <c r="U52" s="168"/>
      <c r="V52" s="77">
        <f>I52/J52*U52</f>
        <v>0</v>
      </c>
      <c r="W52" s="170">
        <f>SUM(L52+N52+P52+R52+T52+V52)</f>
        <v>0</v>
      </c>
    </row>
    <row r="53" spans="3:23" ht="12.75">
      <c r="C53" s="174" t="s">
        <v>95</v>
      </c>
      <c r="D53" s="136" t="s">
        <v>69</v>
      </c>
      <c r="E53" s="165" t="s">
        <v>36</v>
      </c>
      <c r="F53" s="175"/>
      <c r="G53" s="175"/>
      <c r="H53" s="83">
        <f>F53*H$30</f>
        <v>0</v>
      </c>
      <c r="I53" s="167">
        <f t="shared" si="18"/>
        <v>0</v>
      </c>
      <c r="J53" s="168">
        <v>12</v>
      </c>
      <c r="K53" s="168"/>
      <c r="L53" s="76">
        <f>I53/J53*K53</f>
        <v>0</v>
      </c>
      <c r="M53" s="168"/>
      <c r="N53" s="76">
        <f>I53/J53*M53</f>
        <v>0</v>
      </c>
      <c r="O53" s="168"/>
      <c r="P53" s="76">
        <f>I53/J53*O53</f>
        <v>0</v>
      </c>
      <c r="Q53" s="168"/>
      <c r="R53" s="76">
        <f>I53/J53*Q53</f>
        <v>0</v>
      </c>
      <c r="S53" s="168"/>
      <c r="T53" s="77">
        <f>I53/J53*S53</f>
        <v>0</v>
      </c>
      <c r="U53" s="168"/>
      <c r="V53" s="77">
        <f>I53/J53*U53</f>
        <v>0</v>
      </c>
      <c r="W53" s="170">
        <f>SUM(L53+N53+P53+R53+T53+V53)</f>
        <v>0</v>
      </c>
    </row>
    <row r="54" spans="3:23" ht="22.5" customHeight="1">
      <c r="C54" s="214" t="s">
        <v>96</v>
      </c>
      <c r="D54" s="142"/>
      <c r="E54" s="142"/>
      <c r="F54" s="208"/>
      <c r="G54" s="208"/>
      <c r="H54" s="145">
        <f>SUM(H50:H53)</f>
        <v>0</v>
      </c>
      <c r="I54" s="208"/>
      <c r="J54" s="208"/>
      <c r="K54" s="215">
        <f>SUM(K50:K53)</f>
        <v>0</v>
      </c>
      <c r="L54" s="143">
        <f>SUM(L50:L53)</f>
        <v>0</v>
      </c>
      <c r="M54" s="215">
        <f aca="true" t="shared" si="20" ref="M54:W54">SUM(M50:M53)</f>
        <v>0</v>
      </c>
      <c r="N54" s="143">
        <f t="shared" si="20"/>
        <v>0</v>
      </c>
      <c r="O54" s="215">
        <f t="shared" si="20"/>
        <v>0</v>
      </c>
      <c r="P54" s="143">
        <f t="shared" si="20"/>
        <v>0</v>
      </c>
      <c r="Q54" s="215">
        <f t="shared" si="20"/>
        <v>0</v>
      </c>
      <c r="R54" s="143">
        <f t="shared" si="20"/>
        <v>0</v>
      </c>
      <c r="S54" s="215">
        <f t="shared" si="20"/>
        <v>0</v>
      </c>
      <c r="T54" s="143">
        <f t="shared" si="20"/>
        <v>0</v>
      </c>
      <c r="U54" s="215">
        <f>SUM(U50:U53)</f>
        <v>0</v>
      </c>
      <c r="V54" s="215">
        <f>SUM(V50:V53)</f>
        <v>0</v>
      </c>
      <c r="W54" s="143">
        <f t="shared" si="20"/>
        <v>0</v>
      </c>
    </row>
    <row r="55" spans="3:23" ht="12.75">
      <c r="C55" s="174" t="s">
        <v>231</v>
      </c>
      <c r="D55" s="136" t="s">
        <v>69</v>
      </c>
      <c r="E55" s="165" t="s">
        <v>36</v>
      </c>
      <c r="F55" s="175"/>
      <c r="G55" s="175"/>
      <c r="H55" s="83">
        <f>F55*H30</f>
        <v>0</v>
      </c>
      <c r="I55" s="167">
        <f>F55-H55</f>
        <v>0</v>
      </c>
      <c r="J55" s="168">
        <v>12</v>
      </c>
      <c r="K55" s="168"/>
      <c r="L55" s="76">
        <f>I55/J55*K55</f>
        <v>0</v>
      </c>
      <c r="M55" s="213"/>
      <c r="N55" s="76">
        <f>I55/J55*M55</f>
        <v>0</v>
      </c>
      <c r="O55" s="213"/>
      <c r="P55" s="76">
        <f>I55/J55*O55</f>
        <v>0</v>
      </c>
      <c r="Q55" s="213"/>
      <c r="R55" s="76">
        <f>I55/J55*Q55</f>
        <v>0</v>
      </c>
      <c r="S55" s="213"/>
      <c r="T55" s="77">
        <f>I55/J55*S55</f>
        <v>0</v>
      </c>
      <c r="U55" s="213"/>
      <c r="V55" s="77">
        <f>I55/J55*U55</f>
        <v>0</v>
      </c>
      <c r="W55" s="170">
        <f>SUM(L55+N55+P55+R55+T55+V55)</f>
        <v>0</v>
      </c>
    </row>
    <row r="56" spans="3:23" ht="12.75">
      <c r="C56" s="174" t="s">
        <v>231</v>
      </c>
      <c r="D56" s="136" t="s">
        <v>69</v>
      </c>
      <c r="E56" s="165" t="s">
        <v>36</v>
      </c>
      <c r="F56" s="175"/>
      <c r="G56" s="175"/>
      <c r="H56" s="83">
        <f>F56*H30</f>
        <v>0</v>
      </c>
      <c r="I56" s="167">
        <f>F56-H56</f>
        <v>0</v>
      </c>
      <c r="J56" s="168">
        <v>12</v>
      </c>
      <c r="K56" s="168"/>
      <c r="L56" s="76">
        <f>I56/J56*K56</f>
        <v>0</v>
      </c>
      <c r="M56" s="213"/>
      <c r="N56" s="76">
        <f>I56/J56*M56</f>
        <v>0</v>
      </c>
      <c r="O56" s="213"/>
      <c r="P56" s="76">
        <f>I56/J56*O56</f>
        <v>0</v>
      </c>
      <c r="Q56" s="213"/>
      <c r="R56" s="76">
        <f>I56/J56*Q56</f>
        <v>0</v>
      </c>
      <c r="S56" s="213"/>
      <c r="T56" s="77">
        <f>I56/J56*S56</f>
        <v>0</v>
      </c>
      <c r="U56" s="213"/>
      <c r="V56" s="77">
        <f>I56/J56*U56</f>
        <v>0</v>
      </c>
      <c r="W56" s="170">
        <f>SUM(L56+N56+P56+R56+T56+V56)</f>
        <v>0</v>
      </c>
    </row>
    <row r="57" spans="3:23" ht="22.5" customHeight="1">
      <c r="C57" s="214" t="s">
        <v>92</v>
      </c>
      <c r="D57" s="142"/>
      <c r="E57" s="142"/>
      <c r="F57" s="208"/>
      <c r="G57" s="208"/>
      <c r="H57" s="145">
        <f>SUM(H55:H56)</f>
        <v>0</v>
      </c>
      <c r="I57" s="208"/>
      <c r="J57" s="208"/>
      <c r="K57" s="215">
        <f aca="true" t="shared" si="21" ref="K57:W57">SUM(K55:K56)</f>
        <v>0</v>
      </c>
      <c r="L57" s="143">
        <f t="shared" si="21"/>
        <v>0</v>
      </c>
      <c r="M57" s="215">
        <f t="shared" si="21"/>
        <v>0</v>
      </c>
      <c r="N57" s="143">
        <f t="shared" si="21"/>
        <v>0</v>
      </c>
      <c r="O57" s="215">
        <f t="shared" si="21"/>
        <v>0</v>
      </c>
      <c r="P57" s="143">
        <f t="shared" si="21"/>
        <v>0</v>
      </c>
      <c r="Q57" s="215">
        <f t="shared" si="21"/>
        <v>0</v>
      </c>
      <c r="R57" s="143">
        <f t="shared" si="21"/>
        <v>0</v>
      </c>
      <c r="S57" s="215">
        <f t="shared" si="21"/>
        <v>0</v>
      </c>
      <c r="T57" s="143">
        <f t="shared" si="21"/>
        <v>0</v>
      </c>
      <c r="U57" s="215">
        <f>SUM(U55:U56)</f>
        <v>0</v>
      </c>
      <c r="V57" s="215">
        <f>SUM(V55:V56)</f>
        <v>0</v>
      </c>
      <c r="W57" s="143">
        <f t="shared" si="21"/>
        <v>0</v>
      </c>
    </row>
    <row r="58" spans="3:23" ht="7.5" customHeight="1" thickBot="1">
      <c r="C58" s="216"/>
      <c r="D58" s="217"/>
      <c r="E58" s="217"/>
      <c r="F58" s="218"/>
      <c r="G58" s="218"/>
      <c r="H58" s="219"/>
      <c r="I58" s="218"/>
      <c r="J58" s="220"/>
      <c r="K58" s="221"/>
      <c r="L58" s="222"/>
      <c r="M58" s="221"/>
      <c r="N58" s="222"/>
      <c r="O58" s="220"/>
      <c r="P58" s="222"/>
      <c r="Q58" s="220"/>
      <c r="R58" s="222"/>
      <c r="S58" s="220"/>
      <c r="T58" s="223"/>
      <c r="U58" s="220"/>
      <c r="V58" s="493"/>
      <c r="W58" s="224"/>
    </row>
    <row r="59" spans="3:23" ht="23.25" customHeight="1" thickBot="1">
      <c r="C59" s="519" t="s">
        <v>97</v>
      </c>
      <c r="D59" s="520"/>
      <c r="E59" s="520"/>
      <c r="F59" s="521"/>
      <c r="G59" s="521"/>
      <c r="H59" s="521"/>
      <c r="I59" s="521"/>
      <c r="J59" s="522"/>
      <c r="K59" s="523">
        <f>K31+K43+K49+K54+K57</f>
        <v>0</v>
      </c>
      <c r="L59" s="524"/>
      <c r="M59" s="523">
        <f>M31+M43+M49+M54+M57</f>
        <v>0</v>
      </c>
      <c r="N59" s="524"/>
      <c r="O59" s="523">
        <f>O31+O43+O49+O54+O57</f>
        <v>0</v>
      </c>
      <c r="P59" s="524"/>
      <c r="Q59" s="523">
        <f>Q31+Q43+Q49+Q54+Q57</f>
        <v>0</v>
      </c>
      <c r="R59" s="524"/>
      <c r="S59" s="523">
        <f>S31+S43+S49+S54+S57</f>
        <v>0</v>
      </c>
      <c r="T59" s="524"/>
      <c r="U59" s="523">
        <f>U31+U43+U49+U54+U57</f>
        <v>0</v>
      </c>
      <c r="V59" s="525"/>
      <c r="W59" s="495">
        <f>W31+W43+W49+W54+W57</f>
        <v>0</v>
      </c>
    </row>
    <row r="60" spans="3:23" ht="12.75" customHeight="1" thickBot="1">
      <c r="C60" s="225"/>
      <c r="D60" s="226"/>
      <c r="E60" s="226"/>
      <c r="F60" s="227"/>
      <c r="G60" s="227"/>
      <c r="H60" s="227"/>
      <c r="I60" s="227"/>
      <c r="J60" s="227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</row>
    <row r="61" spans="3:23" ht="23.25" customHeight="1" thickBot="1">
      <c r="C61" s="225"/>
      <c r="D61" s="226"/>
      <c r="E61" s="226"/>
      <c r="F61" s="227"/>
      <c r="G61" s="227"/>
      <c r="H61" s="227"/>
      <c r="I61" s="227"/>
      <c r="J61" s="227"/>
      <c r="K61" s="756"/>
      <c r="L61" s="757"/>
      <c r="M61" s="228"/>
      <c r="N61" s="228"/>
      <c r="O61" s="228"/>
      <c r="P61" s="758" t="s">
        <v>250</v>
      </c>
      <c r="Q61" s="759"/>
      <c r="R61" s="759"/>
      <c r="S61" s="759"/>
      <c r="T61" s="759"/>
      <c r="U61" s="489"/>
      <c r="V61" s="489"/>
      <c r="W61" s="229">
        <f>W10+W22+W31+W43+W49+W54+W57</f>
        <v>0</v>
      </c>
    </row>
    <row r="62" spans="3:23" ht="12.75" customHeight="1" thickBot="1">
      <c r="C62" s="225"/>
      <c r="D62" s="226"/>
      <c r="E62" s="226"/>
      <c r="F62" s="227"/>
      <c r="G62" s="227"/>
      <c r="H62" s="227"/>
      <c r="I62" s="227"/>
      <c r="J62" s="227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</row>
    <row r="63" spans="3:23" ht="30.75" customHeight="1" thickBot="1">
      <c r="C63" s="225"/>
      <c r="D63" s="226"/>
      <c r="E63" s="226"/>
      <c r="F63" s="227"/>
      <c r="G63" s="227"/>
      <c r="H63" s="227"/>
      <c r="I63" s="227"/>
      <c r="J63" s="230" t="s">
        <v>98</v>
      </c>
      <c r="K63" s="500">
        <f>K24+K59</f>
        <v>0</v>
      </c>
      <c r="L63" s="232"/>
      <c r="M63" s="231">
        <f>M24+M59</f>
        <v>0</v>
      </c>
      <c r="N63" s="232"/>
      <c r="O63" s="231">
        <f>O24+O59</f>
        <v>0</v>
      </c>
      <c r="P63" s="232"/>
      <c r="Q63" s="231">
        <f>Q24+Q59</f>
        <v>0</v>
      </c>
      <c r="R63" s="232"/>
      <c r="S63" s="231">
        <f>S24+S59</f>
        <v>0</v>
      </c>
      <c r="T63" s="499"/>
      <c r="U63" s="494">
        <f>U24+U59</f>
        <v>0</v>
      </c>
      <c r="V63" s="499"/>
      <c r="W63" s="233">
        <f>SUM(K63+M63+O63+Q63+S63+U63)</f>
        <v>0</v>
      </c>
    </row>
    <row r="64" spans="3:23" ht="19.5" customHeight="1" thickBot="1">
      <c r="C64" s="225"/>
      <c r="D64" s="226"/>
      <c r="E64" s="226"/>
      <c r="F64" s="227"/>
      <c r="G64" s="227"/>
      <c r="H64" s="227"/>
      <c r="I64" s="227"/>
      <c r="J64" s="227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</row>
    <row r="65" spans="3:23" ht="22.5" customHeight="1" thickBot="1">
      <c r="C65" s="225"/>
      <c r="D65" s="226"/>
      <c r="E65" s="226"/>
      <c r="F65" s="227"/>
      <c r="G65" s="227"/>
      <c r="H65" s="227"/>
      <c r="I65" s="227"/>
      <c r="J65" s="227"/>
      <c r="K65" s="228"/>
      <c r="L65" s="228"/>
      <c r="M65" s="228"/>
      <c r="N65" s="228"/>
      <c r="O65" s="228"/>
      <c r="P65" s="228"/>
      <c r="Q65" s="228"/>
      <c r="R65" s="760" t="s">
        <v>249</v>
      </c>
      <c r="S65" s="761"/>
      <c r="T65" s="762"/>
      <c r="U65" s="490"/>
      <c r="V65" s="490"/>
      <c r="W65" s="234" t="e">
        <f>W61/W63</f>
        <v>#DIV/0!</v>
      </c>
    </row>
    <row r="66" spans="3:23" ht="12.75" customHeight="1">
      <c r="C66" s="225"/>
      <c r="D66" s="226"/>
      <c r="E66" s="226"/>
      <c r="F66" s="227"/>
      <c r="G66" s="227"/>
      <c r="H66" s="227"/>
      <c r="I66" s="227"/>
      <c r="J66" s="227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</row>
    <row r="67" spans="3:23" ht="12.75" customHeight="1">
      <c r="C67" s="225"/>
      <c r="D67" s="226"/>
      <c r="E67" s="226"/>
      <c r="F67" s="227"/>
      <c r="G67" s="227"/>
      <c r="H67" s="227"/>
      <c r="I67" s="227"/>
      <c r="J67" s="227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</row>
    <row r="68" spans="6:23" ht="12.75">
      <c r="F68" s="235"/>
      <c r="G68" s="235"/>
      <c r="H68" s="149"/>
      <c r="I68" s="149"/>
      <c r="J68" s="227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</row>
    <row r="69" spans="6:9" ht="19.5" customHeight="1">
      <c r="F69" s="236"/>
      <c r="G69" s="236"/>
      <c r="H69" s="237"/>
      <c r="I69" s="238"/>
    </row>
    <row r="70" spans="6:9" ht="13.5" customHeight="1">
      <c r="F70" s="239"/>
      <c r="G70" s="239"/>
      <c r="H70" s="239"/>
      <c r="I70" s="149"/>
    </row>
    <row r="71" spans="3:22" ht="42" customHeight="1">
      <c r="C71" s="240" t="s">
        <v>100</v>
      </c>
      <c r="D71" s="241" t="s">
        <v>101</v>
      </c>
      <c r="E71" s="241" t="s">
        <v>102</v>
      </c>
      <c r="F71" s="242" t="s">
        <v>103</v>
      </c>
      <c r="G71" s="243" t="s">
        <v>25</v>
      </c>
      <c r="H71" s="244" t="s">
        <v>104</v>
      </c>
      <c r="I71" s="245" t="s">
        <v>105</v>
      </c>
      <c r="J71" s="246"/>
      <c r="K71" s="149"/>
      <c r="P71" s="150"/>
      <c r="Q71" s="150"/>
      <c r="R71" s="247"/>
      <c r="S71" s="248"/>
      <c r="T71" s="148"/>
      <c r="U71" s="148"/>
      <c r="V71" s="148"/>
    </row>
    <row r="72" spans="3:22" ht="28.5" customHeight="1">
      <c r="C72" s="249" t="s">
        <v>88</v>
      </c>
      <c r="D72" s="250"/>
      <c r="E72" s="63"/>
      <c r="F72" s="251"/>
      <c r="G72" s="252">
        <v>0.062</v>
      </c>
      <c r="H72" s="63"/>
      <c r="I72" s="250"/>
      <c r="J72" s="343" t="s">
        <v>47</v>
      </c>
      <c r="K72" s="343" t="s">
        <v>154</v>
      </c>
      <c r="P72" s="150"/>
      <c r="Q72" s="150"/>
      <c r="R72" s="247"/>
      <c r="S72" s="248"/>
      <c r="T72" s="148"/>
      <c r="U72" s="148"/>
      <c r="V72" s="148"/>
    </row>
    <row r="73" spans="3:22" ht="20.25" customHeight="1">
      <c r="C73" s="306" t="s">
        <v>91</v>
      </c>
      <c r="D73" s="308">
        <f>F31</f>
        <v>0</v>
      </c>
      <c r="E73" s="255">
        <f>G31</f>
        <v>0</v>
      </c>
      <c r="F73" s="309">
        <f>D73/12*E73</f>
        <v>0</v>
      </c>
      <c r="G73" s="256">
        <f>F73*$G$72</f>
        <v>0</v>
      </c>
      <c r="H73" s="254">
        <f>W31</f>
        <v>0</v>
      </c>
      <c r="I73" s="307">
        <f>F73-G73-H73</f>
        <v>0</v>
      </c>
      <c r="J73" s="341">
        <f>SUM(G73:I73)</f>
        <v>0</v>
      </c>
      <c r="K73" s="342">
        <f>F73-J73</f>
        <v>0</v>
      </c>
      <c r="L73" s="487" t="str">
        <f>IF(F73=J73,"OK","ERRORE")</f>
        <v>OK</v>
      </c>
      <c r="M73" s="130"/>
      <c r="P73" s="150"/>
      <c r="Q73" s="150"/>
      <c r="R73" s="247"/>
      <c r="S73" s="248"/>
      <c r="T73" s="148"/>
      <c r="U73" s="148"/>
      <c r="V73" s="148"/>
    </row>
    <row r="74" spans="3:22" ht="17.25" customHeight="1">
      <c r="C74" s="253" t="str">
        <f>C33</f>
        <v>Temporary research contract</v>
      </c>
      <c r="D74" s="254">
        <f>F33</f>
        <v>0</v>
      </c>
      <c r="E74" s="254">
        <f>G33</f>
        <v>0</v>
      </c>
      <c r="F74" s="309">
        <f>D74/12*E74</f>
        <v>0</v>
      </c>
      <c r="G74" s="256">
        <f>F74*$G$72</f>
        <v>0</v>
      </c>
      <c r="H74" s="254">
        <f>W33</f>
        <v>0</v>
      </c>
      <c r="I74" s="307">
        <f>F74-G74-H74</f>
        <v>0</v>
      </c>
      <c r="J74" s="341">
        <f aca="true" t="shared" si="22" ref="J74:J94">SUM(G74:I74)</f>
        <v>0</v>
      </c>
      <c r="K74" s="342">
        <f aca="true" t="shared" si="23" ref="K74:K94">F74-J74</f>
        <v>0</v>
      </c>
      <c r="L74" s="487" t="str">
        <f aca="true" t="shared" si="24" ref="L74:L96">IF(F74=J74,"OK","ERRORE")</f>
        <v>OK</v>
      </c>
      <c r="M74" s="130"/>
      <c r="P74" s="150"/>
      <c r="Q74" s="150"/>
      <c r="R74" s="247"/>
      <c r="S74" s="248"/>
      <c r="T74" s="148"/>
      <c r="U74" s="148"/>
      <c r="V74" s="148"/>
    </row>
    <row r="75" spans="3:22" ht="14.25" customHeight="1">
      <c r="C75" s="253" t="str">
        <f>C34</f>
        <v>Temporary research contract</v>
      </c>
      <c r="D75" s="254">
        <f>F34</f>
        <v>0</v>
      </c>
      <c r="E75" s="254">
        <f>G34</f>
        <v>0</v>
      </c>
      <c r="F75" s="309">
        <f aca="true" t="shared" si="25" ref="F75:F94">D75/12*E75</f>
        <v>0</v>
      </c>
      <c r="G75" s="256">
        <f>F75*$G$72</f>
        <v>0</v>
      </c>
      <c r="H75" s="254">
        <f>W34</f>
        <v>0</v>
      </c>
      <c r="I75" s="307">
        <f aca="true" t="shared" si="26" ref="I75:I94">F75-G75-H75</f>
        <v>0</v>
      </c>
      <c r="J75" s="341">
        <f t="shared" si="22"/>
        <v>0</v>
      </c>
      <c r="K75" s="342">
        <f t="shared" si="23"/>
        <v>0</v>
      </c>
      <c r="L75" s="487" t="str">
        <f t="shared" si="24"/>
        <v>OK</v>
      </c>
      <c r="M75" s="130"/>
      <c r="P75" s="150"/>
      <c r="Q75" s="150"/>
      <c r="R75" s="247"/>
      <c r="S75" s="248"/>
      <c r="T75" s="148"/>
      <c r="U75" s="148"/>
      <c r="V75" s="148"/>
    </row>
    <row r="76" spans="3:22" ht="14.25" customHeight="1">
      <c r="C76" s="253" t="s">
        <v>99</v>
      </c>
      <c r="D76" s="254">
        <f aca="true" t="shared" si="27" ref="D76:D83">F35</f>
        <v>0</v>
      </c>
      <c r="E76" s="254">
        <f aca="true" t="shared" si="28" ref="E76:E83">G35</f>
        <v>0</v>
      </c>
      <c r="F76" s="309">
        <f t="shared" si="25"/>
        <v>0</v>
      </c>
      <c r="G76" s="267"/>
      <c r="H76" s="254">
        <f aca="true" t="shared" si="29" ref="H76:H83">W35</f>
        <v>0</v>
      </c>
      <c r="I76" s="307">
        <f t="shared" si="26"/>
        <v>0</v>
      </c>
      <c r="J76" s="341">
        <f t="shared" si="22"/>
        <v>0</v>
      </c>
      <c r="K76" s="342">
        <f t="shared" si="23"/>
        <v>0</v>
      </c>
      <c r="L76" s="487" t="str">
        <f t="shared" si="24"/>
        <v>OK</v>
      </c>
      <c r="M76" s="130"/>
      <c r="P76" s="150"/>
      <c r="Q76" s="150"/>
      <c r="R76" s="247"/>
      <c r="S76" s="248"/>
      <c r="T76" s="148"/>
      <c r="U76" s="148"/>
      <c r="V76" s="148"/>
    </row>
    <row r="77" spans="3:22" ht="14.25" customHeight="1">
      <c r="C77" s="253" t="s">
        <v>99</v>
      </c>
      <c r="D77" s="254">
        <f t="shared" si="27"/>
        <v>0</v>
      </c>
      <c r="E77" s="254">
        <f t="shared" si="28"/>
        <v>0</v>
      </c>
      <c r="F77" s="309">
        <f t="shared" si="25"/>
        <v>0</v>
      </c>
      <c r="G77" s="267"/>
      <c r="H77" s="254">
        <f t="shared" si="29"/>
        <v>0</v>
      </c>
      <c r="I77" s="307">
        <f t="shared" si="26"/>
        <v>0</v>
      </c>
      <c r="J77" s="341">
        <f t="shared" si="22"/>
        <v>0</v>
      </c>
      <c r="K77" s="342">
        <f t="shared" si="23"/>
        <v>0</v>
      </c>
      <c r="L77" s="487" t="str">
        <f t="shared" si="24"/>
        <v>OK</v>
      </c>
      <c r="M77" s="130"/>
      <c r="P77" s="150"/>
      <c r="Q77" s="150"/>
      <c r="R77" s="247"/>
      <c r="S77" s="248"/>
      <c r="T77" s="148"/>
      <c r="U77" s="148"/>
      <c r="V77" s="148"/>
    </row>
    <row r="78" spans="3:22" ht="14.25" customHeight="1">
      <c r="C78" s="253" t="s">
        <v>99</v>
      </c>
      <c r="D78" s="254">
        <f t="shared" si="27"/>
        <v>0</v>
      </c>
      <c r="E78" s="254">
        <f t="shared" si="28"/>
        <v>0</v>
      </c>
      <c r="F78" s="309">
        <f t="shared" si="25"/>
        <v>0</v>
      </c>
      <c r="G78" s="267"/>
      <c r="H78" s="254">
        <f t="shared" si="29"/>
        <v>0</v>
      </c>
      <c r="I78" s="307">
        <f t="shared" si="26"/>
        <v>0</v>
      </c>
      <c r="J78" s="341">
        <f t="shared" si="22"/>
        <v>0</v>
      </c>
      <c r="K78" s="342">
        <f t="shared" si="23"/>
        <v>0</v>
      </c>
      <c r="L78" s="487" t="str">
        <f t="shared" si="24"/>
        <v>OK</v>
      </c>
      <c r="M78" s="130"/>
      <c r="P78" s="150"/>
      <c r="Q78" s="150"/>
      <c r="R78" s="247"/>
      <c r="S78" s="248"/>
      <c r="T78" s="148"/>
      <c r="U78" s="148"/>
      <c r="V78" s="148"/>
    </row>
    <row r="79" spans="3:22" ht="14.25" customHeight="1">
      <c r="C79" s="253" t="s">
        <v>99</v>
      </c>
      <c r="D79" s="254">
        <f t="shared" si="27"/>
        <v>0</v>
      </c>
      <c r="E79" s="254">
        <f t="shared" si="28"/>
        <v>0</v>
      </c>
      <c r="F79" s="309">
        <f t="shared" si="25"/>
        <v>0</v>
      </c>
      <c r="G79" s="267"/>
      <c r="H79" s="254">
        <f t="shared" si="29"/>
        <v>0</v>
      </c>
      <c r="I79" s="307">
        <f t="shared" si="26"/>
        <v>0</v>
      </c>
      <c r="J79" s="341">
        <f t="shared" si="22"/>
        <v>0</v>
      </c>
      <c r="K79" s="342">
        <f t="shared" si="23"/>
        <v>0</v>
      </c>
      <c r="L79" s="487" t="str">
        <f t="shared" si="24"/>
        <v>OK</v>
      </c>
      <c r="M79" s="130"/>
      <c r="P79" s="150"/>
      <c r="Q79" s="150"/>
      <c r="R79" s="247"/>
      <c r="S79" s="248"/>
      <c r="T79" s="148"/>
      <c r="U79" s="148"/>
      <c r="V79" s="148"/>
    </row>
    <row r="80" spans="3:22" ht="14.25" customHeight="1">
      <c r="C80" s="253" t="s">
        <v>99</v>
      </c>
      <c r="D80" s="254">
        <f t="shared" si="27"/>
        <v>0</v>
      </c>
      <c r="E80" s="254">
        <f t="shared" si="28"/>
        <v>0</v>
      </c>
      <c r="F80" s="309">
        <f t="shared" si="25"/>
        <v>0</v>
      </c>
      <c r="G80" s="267"/>
      <c r="H80" s="254">
        <f t="shared" si="29"/>
        <v>0</v>
      </c>
      <c r="I80" s="307">
        <f t="shared" si="26"/>
        <v>0</v>
      </c>
      <c r="J80" s="341">
        <f t="shared" si="22"/>
        <v>0</v>
      </c>
      <c r="K80" s="342">
        <f t="shared" si="23"/>
        <v>0</v>
      </c>
      <c r="L80" s="487" t="str">
        <f t="shared" si="24"/>
        <v>OK</v>
      </c>
      <c r="P80" s="150"/>
      <c r="Q80" s="150"/>
      <c r="R80" s="247"/>
      <c r="S80" s="248"/>
      <c r="T80" s="148"/>
      <c r="U80" s="148"/>
      <c r="V80" s="148"/>
    </row>
    <row r="81" spans="3:22" ht="14.25" customHeight="1">
      <c r="C81" s="253" t="s">
        <v>99</v>
      </c>
      <c r="D81" s="254">
        <f t="shared" si="27"/>
        <v>0</v>
      </c>
      <c r="E81" s="254">
        <f t="shared" si="28"/>
        <v>0</v>
      </c>
      <c r="F81" s="309">
        <f t="shared" si="25"/>
        <v>0</v>
      </c>
      <c r="G81" s="267"/>
      <c r="H81" s="254">
        <f t="shared" si="29"/>
        <v>0</v>
      </c>
      <c r="I81" s="307">
        <f t="shared" si="26"/>
        <v>0</v>
      </c>
      <c r="J81" s="341">
        <f t="shared" si="22"/>
        <v>0</v>
      </c>
      <c r="K81" s="342">
        <f t="shared" si="23"/>
        <v>0</v>
      </c>
      <c r="L81" s="487" t="str">
        <f t="shared" si="24"/>
        <v>OK</v>
      </c>
      <c r="P81" s="150"/>
      <c r="Q81" s="150"/>
      <c r="R81" s="247"/>
      <c r="S81" s="248"/>
      <c r="T81" s="148"/>
      <c r="U81" s="148"/>
      <c r="V81" s="148"/>
    </row>
    <row r="82" spans="3:22" ht="14.25" customHeight="1">
      <c r="C82" s="253" t="s">
        <v>99</v>
      </c>
      <c r="D82" s="254">
        <f t="shared" si="27"/>
        <v>0</v>
      </c>
      <c r="E82" s="254">
        <f t="shared" si="28"/>
        <v>0</v>
      </c>
      <c r="F82" s="309">
        <f t="shared" si="25"/>
        <v>0</v>
      </c>
      <c r="G82" s="267"/>
      <c r="H82" s="254">
        <f t="shared" si="29"/>
        <v>0</v>
      </c>
      <c r="I82" s="307">
        <f t="shared" si="26"/>
        <v>0</v>
      </c>
      <c r="J82" s="341">
        <f t="shared" si="22"/>
        <v>0</v>
      </c>
      <c r="K82" s="342">
        <f t="shared" si="23"/>
        <v>0</v>
      </c>
      <c r="L82" s="487" t="str">
        <f t="shared" si="24"/>
        <v>OK</v>
      </c>
      <c r="P82" s="150"/>
      <c r="Q82" s="150"/>
      <c r="R82" s="247"/>
      <c r="S82" s="248"/>
      <c r="T82" s="148"/>
      <c r="U82" s="148"/>
      <c r="V82" s="148"/>
    </row>
    <row r="83" spans="3:22" ht="14.25" customHeight="1">
      <c r="C83" s="253" t="s">
        <v>99</v>
      </c>
      <c r="D83" s="254">
        <f t="shared" si="27"/>
        <v>0</v>
      </c>
      <c r="E83" s="254">
        <f t="shared" si="28"/>
        <v>0</v>
      </c>
      <c r="F83" s="309">
        <f t="shared" si="25"/>
        <v>0</v>
      </c>
      <c r="G83" s="267"/>
      <c r="H83" s="254">
        <f t="shared" si="29"/>
        <v>0</v>
      </c>
      <c r="I83" s="307">
        <f t="shared" si="26"/>
        <v>0</v>
      </c>
      <c r="J83" s="341">
        <f t="shared" si="22"/>
        <v>0</v>
      </c>
      <c r="K83" s="342">
        <f t="shared" si="23"/>
        <v>0</v>
      </c>
      <c r="L83" s="487" t="str">
        <f t="shared" si="24"/>
        <v>OK</v>
      </c>
      <c r="P83" s="150"/>
      <c r="Q83" s="150"/>
      <c r="R83" s="247"/>
      <c r="S83" s="248"/>
      <c r="T83" s="148"/>
      <c r="U83" s="148"/>
      <c r="V83" s="148"/>
    </row>
    <row r="84" spans="3:22" ht="14.25" customHeight="1">
      <c r="C84" s="253" t="str">
        <f>C44</f>
        <v>PhD student</v>
      </c>
      <c r="D84" s="254">
        <f aca="true" t="shared" si="30" ref="D84:E88">F44</f>
        <v>0</v>
      </c>
      <c r="E84" s="254">
        <f t="shared" si="30"/>
        <v>0</v>
      </c>
      <c r="F84" s="309">
        <f t="shared" si="25"/>
        <v>0</v>
      </c>
      <c r="G84" s="267"/>
      <c r="H84" s="254">
        <f>W44</f>
        <v>0</v>
      </c>
      <c r="I84" s="307">
        <f t="shared" si="26"/>
        <v>0</v>
      </c>
      <c r="J84" s="341">
        <f t="shared" si="22"/>
        <v>0</v>
      </c>
      <c r="K84" s="342">
        <f t="shared" si="23"/>
        <v>0</v>
      </c>
      <c r="L84" s="487" t="str">
        <f t="shared" si="24"/>
        <v>OK</v>
      </c>
      <c r="P84" s="150"/>
      <c r="Q84" s="150"/>
      <c r="R84" s="247"/>
      <c r="S84" s="248"/>
      <c r="T84" s="148"/>
      <c r="U84" s="148"/>
      <c r="V84" s="148"/>
    </row>
    <row r="85" spans="3:22" ht="14.25" customHeight="1">
      <c r="C85" s="253" t="str">
        <f>C45</f>
        <v>PhD student</v>
      </c>
      <c r="D85" s="254">
        <f t="shared" si="30"/>
        <v>0</v>
      </c>
      <c r="E85" s="254">
        <f t="shared" si="30"/>
        <v>0</v>
      </c>
      <c r="F85" s="309">
        <f t="shared" si="25"/>
        <v>0</v>
      </c>
      <c r="G85" s="267"/>
      <c r="H85" s="254">
        <f>W45</f>
        <v>0</v>
      </c>
      <c r="I85" s="307">
        <f t="shared" si="26"/>
        <v>0</v>
      </c>
      <c r="J85" s="341">
        <f t="shared" si="22"/>
        <v>0</v>
      </c>
      <c r="K85" s="342">
        <f t="shared" si="23"/>
        <v>0</v>
      </c>
      <c r="L85" s="487" t="str">
        <f t="shared" si="24"/>
        <v>OK</v>
      </c>
      <c r="P85" s="150"/>
      <c r="Q85" s="150"/>
      <c r="R85" s="247"/>
      <c r="S85" s="248"/>
      <c r="T85" s="148"/>
      <c r="U85" s="148"/>
      <c r="V85" s="148"/>
    </row>
    <row r="86" spans="3:22" ht="14.25" customHeight="1">
      <c r="C86" s="253" t="str">
        <f>C46</f>
        <v>PhD student</v>
      </c>
      <c r="D86" s="254">
        <f t="shared" si="30"/>
        <v>0</v>
      </c>
      <c r="E86" s="254">
        <f t="shared" si="30"/>
        <v>0</v>
      </c>
      <c r="F86" s="309">
        <f t="shared" si="25"/>
        <v>0</v>
      </c>
      <c r="G86" s="267"/>
      <c r="H86" s="254">
        <f>W46</f>
        <v>0</v>
      </c>
      <c r="I86" s="307">
        <f t="shared" si="26"/>
        <v>0</v>
      </c>
      <c r="J86" s="341">
        <f t="shared" si="22"/>
        <v>0</v>
      </c>
      <c r="K86" s="342">
        <f t="shared" si="23"/>
        <v>0</v>
      </c>
      <c r="L86" s="487" t="str">
        <f t="shared" si="24"/>
        <v>OK</v>
      </c>
      <c r="P86" s="150"/>
      <c r="Q86" s="150"/>
      <c r="R86" s="247"/>
      <c r="S86" s="248"/>
      <c r="T86" s="148"/>
      <c r="U86" s="148"/>
      <c r="V86" s="148"/>
    </row>
    <row r="87" spans="3:22" ht="14.25" customHeight="1">
      <c r="C87" s="253" t="str">
        <f>C47</f>
        <v>PhD student</v>
      </c>
      <c r="D87" s="254">
        <f t="shared" si="30"/>
        <v>0</v>
      </c>
      <c r="E87" s="254">
        <f t="shared" si="30"/>
        <v>0</v>
      </c>
      <c r="F87" s="309">
        <f t="shared" si="25"/>
        <v>0</v>
      </c>
      <c r="G87" s="267"/>
      <c r="H87" s="254">
        <f>W47</f>
        <v>0</v>
      </c>
      <c r="I87" s="307">
        <f t="shared" si="26"/>
        <v>0</v>
      </c>
      <c r="J87" s="341">
        <f t="shared" si="22"/>
        <v>0</v>
      </c>
      <c r="K87" s="342">
        <f t="shared" si="23"/>
        <v>0</v>
      </c>
      <c r="L87" s="487" t="str">
        <f t="shared" si="24"/>
        <v>OK</v>
      </c>
      <c r="P87" s="150"/>
      <c r="Q87" s="150"/>
      <c r="R87" s="247"/>
      <c r="S87" s="248"/>
      <c r="T87" s="148"/>
      <c r="U87" s="148"/>
      <c r="V87" s="148"/>
    </row>
    <row r="88" spans="3:22" ht="14.25" customHeight="1">
      <c r="C88" s="253" t="str">
        <f>C48</f>
        <v>PhD student</v>
      </c>
      <c r="D88" s="254">
        <f t="shared" si="30"/>
        <v>0</v>
      </c>
      <c r="E88" s="254">
        <f t="shared" si="30"/>
        <v>0</v>
      </c>
      <c r="F88" s="309">
        <f t="shared" si="25"/>
        <v>0</v>
      </c>
      <c r="G88" s="267"/>
      <c r="H88" s="254">
        <f>W48</f>
        <v>0</v>
      </c>
      <c r="I88" s="307">
        <f t="shared" si="26"/>
        <v>0</v>
      </c>
      <c r="J88" s="341">
        <f t="shared" si="22"/>
        <v>0</v>
      </c>
      <c r="K88" s="342">
        <f t="shared" si="23"/>
        <v>0</v>
      </c>
      <c r="L88" s="487" t="str">
        <f t="shared" si="24"/>
        <v>OK</v>
      </c>
      <c r="P88" s="150"/>
      <c r="Q88" s="150"/>
      <c r="R88" s="247"/>
      <c r="S88" s="248"/>
      <c r="T88" s="148"/>
      <c r="U88" s="148"/>
      <c r="V88" s="148"/>
    </row>
    <row r="89" spans="3:17" ht="17.25" customHeight="1">
      <c r="C89" s="253" t="str">
        <f>C50</f>
        <v>Technical staff      </v>
      </c>
      <c r="D89" s="254">
        <f aca="true" t="shared" si="31" ref="D89:E92">F50</f>
        <v>0</v>
      </c>
      <c r="E89" s="254">
        <f t="shared" si="31"/>
        <v>0</v>
      </c>
      <c r="F89" s="309">
        <f>D89/12*E89</f>
        <v>0</v>
      </c>
      <c r="G89" s="256">
        <f aca="true" t="shared" si="32" ref="G89:G94">F89*$G$72</f>
        <v>0</v>
      </c>
      <c r="H89" s="254">
        <f>W50</f>
        <v>0</v>
      </c>
      <c r="I89" s="307">
        <f t="shared" si="26"/>
        <v>0</v>
      </c>
      <c r="J89" s="341">
        <f t="shared" si="22"/>
        <v>0</v>
      </c>
      <c r="K89" s="342">
        <f t="shared" si="23"/>
        <v>0</v>
      </c>
      <c r="L89" s="487" t="str">
        <f t="shared" si="24"/>
        <v>OK</v>
      </c>
      <c r="P89" s="149"/>
      <c r="Q89" s="235"/>
    </row>
    <row r="90" spans="3:17" ht="12.75">
      <c r="C90" s="253" t="str">
        <f>C51</f>
        <v>Technical staff </v>
      </c>
      <c r="D90" s="254">
        <f t="shared" si="31"/>
        <v>0</v>
      </c>
      <c r="E90" s="254">
        <f t="shared" si="31"/>
        <v>0</v>
      </c>
      <c r="F90" s="309">
        <f t="shared" si="25"/>
        <v>0</v>
      </c>
      <c r="G90" s="256">
        <f t="shared" si="32"/>
        <v>0</v>
      </c>
      <c r="H90" s="254">
        <f>W51</f>
        <v>0</v>
      </c>
      <c r="I90" s="307">
        <f t="shared" si="26"/>
        <v>0</v>
      </c>
      <c r="J90" s="341">
        <f t="shared" si="22"/>
        <v>0</v>
      </c>
      <c r="K90" s="342">
        <f t="shared" si="23"/>
        <v>0</v>
      </c>
      <c r="L90" s="487" t="str">
        <f t="shared" si="24"/>
        <v>OK</v>
      </c>
      <c r="P90" s="149"/>
      <c r="Q90" s="235"/>
    </row>
    <row r="91" spans="3:17" ht="12.75">
      <c r="C91" s="253" t="str">
        <f>C52</f>
        <v>Technical staff </v>
      </c>
      <c r="D91" s="254">
        <f t="shared" si="31"/>
        <v>0</v>
      </c>
      <c r="E91" s="254">
        <f t="shared" si="31"/>
        <v>0</v>
      </c>
      <c r="F91" s="309">
        <f t="shared" si="25"/>
        <v>0</v>
      </c>
      <c r="G91" s="256">
        <f t="shared" si="32"/>
        <v>0</v>
      </c>
      <c r="H91" s="254">
        <f>W52</f>
        <v>0</v>
      </c>
      <c r="I91" s="307">
        <f t="shared" si="26"/>
        <v>0</v>
      </c>
      <c r="J91" s="341">
        <f t="shared" si="22"/>
        <v>0</v>
      </c>
      <c r="K91" s="342">
        <f t="shared" si="23"/>
        <v>0</v>
      </c>
      <c r="L91" s="487" t="str">
        <f t="shared" si="24"/>
        <v>OK</v>
      </c>
      <c r="P91" s="149"/>
      <c r="Q91" s="235"/>
    </row>
    <row r="92" spans="3:17" ht="12.75">
      <c r="C92" s="253" t="str">
        <f>C53</f>
        <v>Technical staff </v>
      </c>
      <c r="D92" s="254">
        <f t="shared" si="31"/>
        <v>0</v>
      </c>
      <c r="E92" s="254">
        <f t="shared" si="31"/>
        <v>0</v>
      </c>
      <c r="F92" s="309">
        <f t="shared" si="25"/>
        <v>0</v>
      </c>
      <c r="G92" s="256">
        <f t="shared" si="32"/>
        <v>0</v>
      </c>
      <c r="H92" s="254">
        <f>W53</f>
        <v>0</v>
      </c>
      <c r="I92" s="307">
        <f t="shared" si="26"/>
        <v>0</v>
      </c>
      <c r="J92" s="341">
        <f t="shared" si="22"/>
        <v>0</v>
      </c>
      <c r="K92" s="342">
        <f t="shared" si="23"/>
        <v>0</v>
      </c>
      <c r="L92" s="487" t="str">
        <f t="shared" si="24"/>
        <v>OK</v>
      </c>
      <c r="P92" s="149"/>
      <c r="Q92" s="235"/>
    </row>
    <row r="93" spans="3:17" ht="12.75">
      <c r="C93" s="253" t="str">
        <f>C55</f>
        <v>Other personnel </v>
      </c>
      <c r="D93" s="257">
        <f>F55</f>
        <v>0</v>
      </c>
      <c r="E93" s="254">
        <f>G55</f>
        <v>0</v>
      </c>
      <c r="F93" s="309">
        <f t="shared" si="25"/>
        <v>0</v>
      </c>
      <c r="G93" s="256">
        <f t="shared" si="32"/>
        <v>0</v>
      </c>
      <c r="H93" s="254">
        <f>W55</f>
        <v>0</v>
      </c>
      <c r="I93" s="307">
        <f t="shared" si="26"/>
        <v>0</v>
      </c>
      <c r="J93" s="341">
        <f t="shared" si="22"/>
        <v>0</v>
      </c>
      <c r="K93" s="342">
        <f t="shared" si="23"/>
        <v>0</v>
      </c>
      <c r="L93" s="487" t="str">
        <f t="shared" si="24"/>
        <v>OK</v>
      </c>
      <c r="P93" s="149"/>
      <c r="Q93" s="235"/>
    </row>
    <row r="94" spans="3:17" ht="12.75">
      <c r="C94" s="253" t="str">
        <f>C56</f>
        <v>Other personnel </v>
      </c>
      <c r="D94" s="258">
        <f>F56</f>
        <v>0</v>
      </c>
      <c r="E94" s="305">
        <f>G56</f>
        <v>0</v>
      </c>
      <c r="F94" s="309">
        <f t="shared" si="25"/>
        <v>0</v>
      </c>
      <c r="G94" s="256">
        <f t="shared" si="32"/>
        <v>0</v>
      </c>
      <c r="H94" s="254">
        <f>W56</f>
        <v>0</v>
      </c>
      <c r="I94" s="307">
        <f t="shared" si="26"/>
        <v>0</v>
      </c>
      <c r="J94" s="341">
        <f t="shared" si="22"/>
        <v>0</v>
      </c>
      <c r="K94" s="342">
        <f t="shared" si="23"/>
        <v>0</v>
      </c>
      <c r="L94" s="487" t="str">
        <f t="shared" si="24"/>
        <v>OK</v>
      </c>
      <c r="P94" s="149"/>
      <c r="Q94" s="235"/>
    </row>
    <row r="95" spans="3:17" ht="9" customHeight="1" thickBot="1">
      <c r="C95" s="259"/>
      <c r="D95" s="260"/>
      <c r="E95" s="304"/>
      <c r="F95" s="261"/>
      <c r="G95" s="262"/>
      <c r="H95" s="262"/>
      <c r="I95" s="262"/>
      <c r="J95" s="262"/>
      <c r="K95" s="262"/>
      <c r="L95" s="487"/>
      <c r="P95" s="149"/>
      <c r="Q95" s="235"/>
    </row>
    <row r="96" spans="3:17" ht="21" customHeight="1" thickBot="1">
      <c r="C96" s="420" t="s">
        <v>185</v>
      </c>
      <c r="D96" s="420"/>
      <c r="E96" s="421"/>
      <c r="F96" s="339">
        <f>SUM(F73:F94)</f>
        <v>0</v>
      </c>
      <c r="G96" s="278">
        <f>SUM(G73:G94)</f>
        <v>0</v>
      </c>
      <c r="H96" s="278">
        <f>SUM(H73:H94)</f>
        <v>0</v>
      </c>
      <c r="I96" s="278">
        <f>SUM(I73:I94)</f>
        <v>0</v>
      </c>
      <c r="J96" s="344">
        <f>SUM(G96:I96)</f>
        <v>0</v>
      </c>
      <c r="K96" s="344">
        <f>F96-J96</f>
        <v>0</v>
      </c>
      <c r="L96" s="487" t="str">
        <f t="shared" si="24"/>
        <v>OK</v>
      </c>
      <c r="O96" s="149"/>
      <c r="P96" s="149"/>
      <c r="Q96" s="235"/>
    </row>
    <row r="97" ht="12">
      <c r="K97" s="149"/>
    </row>
  </sheetData>
  <sheetProtection password="88B1" sheet="1"/>
  <protectedRanges>
    <protectedRange sqref="M31 M33:M42 M44:M48 M50:M53 M55:M56 O31 O33:O42 O44:O48 O50:O53 O55:O56 Q31 Q33:Q42 Q44:Q48 Q50:Q53 Q55:Q56 S31 S33:S42 S44:S48 S50:S53 S55:S56 U31 U33:U42 U44:U48 U50:U53 U55:U56" name="Intervallo7"/>
    <protectedRange sqref="J31:K31 J33:K42 J44:K48 J50:K53 J55:K56" name="Intervallo6"/>
    <protectedRange sqref="E31:G31 E33:G42 E44:G48 E50:G53 E55:G56" name="Intervallo5"/>
    <protectedRange sqref="C31 C33:C42 C44:C48 C50:C53 C55:C56" name="Intervallo4"/>
    <protectedRange sqref="M10 M12:M21 O10 O12:O21 Q10 Q12:Q21 S10 S12:S21 U10 U12:U21" name="Intervallo3"/>
    <protectedRange sqref="J10:K10 J12:K21" name="Intervallo2"/>
    <protectedRange sqref="C10:F10 C12:F21" name="Intervallo1"/>
  </protectedRanges>
  <mergeCells count="9">
    <mergeCell ref="A8:A30"/>
    <mergeCell ref="C26:F26"/>
    <mergeCell ref="K61:L61"/>
    <mergeCell ref="P61:T61"/>
    <mergeCell ref="R65:T65"/>
    <mergeCell ref="C2:W2"/>
    <mergeCell ref="C3:W3"/>
    <mergeCell ref="C4:W4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4"/>
  <headerFooter>
    <oddHeader>&amp;L&amp;"Arial,Grassetto"&amp;8&amp;Z&amp;F&amp;R&amp;"Arial,Grassetto"&amp;8&amp;A</oddHeader>
    <oddFooter>&amp;L&amp;D&amp;R&amp;T</oddFooter>
  </headerFooter>
  <rowBreaks count="1" manualBreakCount="1">
    <brk id="65" max="20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2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3.140625" style="86" customWidth="1"/>
    <col min="2" max="2" width="21.140625" style="86" customWidth="1"/>
    <col min="3" max="3" width="48.140625" style="86" customWidth="1"/>
    <col min="4" max="4" width="15.57421875" style="86" customWidth="1"/>
    <col min="5" max="6" width="17.421875" style="86" customWidth="1"/>
    <col min="7" max="7" width="21.421875" style="86" hidden="1" customWidth="1"/>
    <col min="8" max="8" width="16.140625" style="86" hidden="1" customWidth="1"/>
    <col min="9" max="9" width="8.140625" style="86" customWidth="1"/>
    <col min="10" max="10" width="2.57421875" style="86" customWidth="1"/>
    <col min="11" max="12" width="9.140625" style="86" customWidth="1"/>
    <col min="13" max="13" width="12.8515625" style="86" bestFit="1" customWidth="1"/>
    <col min="14" max="16384" width="9.140625" style="86" customWidth="1"/>
  </cols>
  <sheetData>
    <row r="1" spans="1:9" ht="30" customHeight="1" thickBot="1">
      <c r="A1" s="788" t="s">
        <v>202</v>
      </c>
      <c r="B1" s="789"/>
      <c r="C1" s="789"/>
      <c r="D1" s="789"/>
      <c r="E1" s="789"/>
      <c r="F1" s="789"/>
      <c r="G1" s="789"/>
      <c r="H1" s="789"/>
      <c r="I1" s="790"/>
    </row>
    <row r="2" spans="1:9" ht="18.75" customHeight="1" thickBot="1">
      <c r="A2" s="791" t="s">
        <v>37</v>
      </c>
      <c r="B2" s="792"/>
      <c r="C2" s="793" t="s">
        <v>245</v>
      </c>
      <c r="D2" s="793"/>
      <c r="E2" s="793"/>
      <c r="F2" s="794"/>
      <c r="G2" s="84"/>
      <c r="H2" s="85"/>
      <c r="I2" s="461"/>
    </row>
    <row r="3" spans="1:9" ht="16.5" customHeight="1">
      <c r="A3" s="795" t="s">
        <v>38</v>
      </c>
      <c r="B3" s="796"/>
      <c r="C3" s="797">
        <f>'HE_ERC '!C3:F3</f>
        <v>0</v>
      </c>
      <c r="D3" s="797"/>
      <c r="E3" s="797"/>
      <c r="F3" s="798"/>
      <c r="G3" s="87"/>
      <c r="H3" s="88"/>
      <c r="I3" s="799" t="s">
        <v>39</v>
      </c>
    </row>
    <row r="4" spans="1:9" ht="19.5" customHeight="1" thickBot="1">
      <c r="A4" s="795" t="s">
        <v>40</v>
      </c>
      <c r="B4" s="796"/>
      <c r="C4" s="802">
        <f>'HE_ERC '!C4:F4</f>
        <v>0</v>
      </c>
      <c r="D4" s="802"/>
      <c r="E4" s="802"/>
      <c r="F4" s="803"/>
      <c r="G4" s="87"/>
      <c r="H4" s="88"/>
      <c r="I4" s="800"/>
    </row>
    <row r="5" spans="1:9" ht="21.75" thickBot="1">
      <c r="A5" s="804" t="s">
        <v>254</v>
      </c>
      <c r="B5" s="805"/>
      <c r="C5" s="806" t="s">
        <v>41</v>
      </c>
      <c r="D5" s="807"/>
      <c r="E5" s="807"/>
      <c r="F5" s="808"/>
      <c r="G5" s="89"/>
      <c r="H5" s="90"/>
      <c r="I5" s="800"/>
    </row>
    <row r="6" spans="1:9" ht="22.5" customHeight="1" thickBot="1">
      <c r="A6" s="776" t="s">
        <v>42</v>
      </c>
      <c r="B6" s="777"/>
      <c r="C6" s="777"/>
      <c r="D6" s="777"/>
      <c r="E6" s="777"/>
      <c r="F6" s="777"/>
      <c r="G6" s="778"/>
      <c r="H6" s="778"/>
      <c r="I6" s="800"/>
    </row>
    <row r="7" spans="1:14" ht="66" customHeight="1" thickBot="1">
      <c r="A7" s="91" t="s">
        <v>43</v>
      </c>
      <c r="B7" s="92" t="s">
        <v>44</v>
      </c>
      <c r="C7" s="93" t="s">
        <v>62</v>
      </c>
      <c r="D7" s="91" t="s">
        <v>45</v>
      </c>
      <c r="E7" s="91" t="s">
        <v>63</v>
      </c>
      <c r="F7" s="94" t="s">
        <v>46</v>
      </c>
      <c r="G7" s="87"/>
      <c r="H7" s="87"/>
      <c r="I7" s="800"/>
      <c r="K7" s="95"/>
      <c r="L7" s="95"/>
      <c r="M7" s="95"/>
      <c r="N7" s="96"/>
    </row>
    <row r="8" spans="1:13" ht="20.25" customHeight="1" thickBot="1">
      <c r="A8" s="434"/>
      <c r="B8" s="435"/>
      <c r="C8" s="132">
        <v>60</v>
      </c>
      <c r="D8" s="439"/>
      <c r="E8" s="440"/>
      <c r="F8" s="97">
        <f>+(D8/C8)*B8*E8%</f>
        <v>0</v>
      </c>
      <c r="G8" s="87"/>
      <c r="H8" s="87"/>
      <c r="I8" s="800"/>
      <c r="L8" s="98"/>
      <c r="M8" s="98"/>
    </row>
    <row r="9" spans="1:13" ht="20.25" customHeight="1" thickBot="1">
      <c r="A9" s="556"/>
      <c r="B9" s="437"/>
      <c r="C9" s="133">
        <v>60</v>
      </c>
      <c r="D9" s="441"/>
      <c r="E9" s="442"/>
      <c r="F9" s="97">
        <f>+(D9/C9)*B9*E9%</f>
        <v>0</v>
      </c>
      <c r="G9" s="87"/>
      <c r="H9" s="87"/>
      <c r="I9" s="800"/>
      <c r="L9" s="98"/>
      <c r="M9" s="98"/>
    </row>
    <row r="10" spans="1:13" ht="23.25" customHeight="1" thickBot="1">
      <c r="A10" s="436"/>
      <c r="B10" s="438"/>
      <c r="C10" s="133">
        <v>60</v>
      </c>
      <c r="D10" s="443"/>
      <c r="E10" s="444"/>
      <c r="F10" s="97">
        <f>+(D10/C10)*B10*E10%</f>
        <v>0</v>
      </c>
      <c r="G10" s="87"/>
      <c r="H10" s="87"/>
      <c r="I10" s="800"/>
      <c r="M10" s="98"/>
    </row>
    <row r="11" spans="1:13" ht="23.25" customHeight="1" thickBot="1">
      <c r="A11" s="436"/>
      <c r="B11" s="438"/>
      <c r="C11" s="134">
        <v>60</v>
      </c>
      <c r="D11" s="445"/>
      <c r="E11" s="446"/>
      <c r="F11" s="97">
        <f>+(D11/C11)*B11*E11%</f>
        <v>0</v>
      </c>
      <c r="G11" s="87"/>
      <c r="H11" s="87"/>
      <c r="I11" s="800"/>
      <c r="M11" s="98"/>
    </row>
    <row r="12" spans="1:9" ht="22.5" customHeight="1" thickBot="1">
      <c r="A12" s="126"/>
      <c r="B12" s="127"/>
      <c r="C12" s="456" t="s">
        <v>60</v>
      </c>
      <c r="D12" s="457"/>
      <c r="E12" s="458"/>
      <c r="F12" s="459">
        <f>SUM(F8:F11)</f>
        <v>0</v>
      </c>
      <c r="G12" s="87"/>
      <c r="H12" s="87"/>
      <c r="I12" s="800"/>
    </row>
    <row r="13" spans="1:9" ht="24" customHeight="1">
      <c r="A13" s="447"/>
      <c r="B13" s="448"/>
      <c r="C13" s="133">
        <v>36</v>
      </c>
      <c r="D13" s="452"/>
      <c r="E13" s="453"/>
      <c r="F13" s="125">
        <f>+(D13/C13)*B13*E13%</f>
        <v>0</v>
      </c>
      <c r="G13" s="87"/>
      <c r="H13" s="87"/>
      <c r="I13" s="800"/>
    </row>
    <row r="14" spans="1:9" ht="24" customHeight="1">
      <c r="A14" s="449"/>
      <c r="B14" s="450"/>
      <c r="C14" s="133">
        <v>36</v>
      </c>
      <c r="D14" s="454"/>
      <c r="E14" s="455"/>
      <c r="F14" s="125">
        <f>+(D14/C14)*B14*E14%</f>
        <v>0</v>
      </c>
      <c r="G14" s="87"/>
      <c r="H14" s="87"/>
      <c r="I14" s="800"/>
    </row>
    <row r="15" spans="1:9" ht="24" customHeight="1">
      <c r="A15" s="451"/>
      <c r="B15" s="450"/>
      <c r="C15" s="135">
        <v>36</v>
      </c>
      <c r="D15" s="445"/>
      <c r="E15" s="446"/>
      <c r="F15" s="125">
        <f>+(D15/C15)*B15*E15%</f>
        <v>0</v>
      </c>
      <c r="G15" s="87"/>
      <c r="H15" s="87"/>
      <c r="I15" s="800"/>
    </row>
    <row r="16" spans="1:9" ht="24" customHeight="1" thickBot="1">
      <c r="A16" s="451"/>
      <c r="B16" s="450"/>
      <c r="C16" s="135">
        <v>36</v>
      </c>
      <c r="D16" s="445"/>
      <c r="E16" s="446"/>
      <c r="F16" s="125">
        <f>+(D16/C16)*B16*E16%</f>
        <v>0</v>
      </c>
      <c r="G16" s="87"/>
      <c r="H16" s="87"/>
      <c r="I16" s="800"/>
    </row>
    <row r="17" spans="1:9" ht="24.75" customHeight="1" thickBot="1">
      <c r="A17" s="128"/>
      <c r="B17" s="129"/>
      <c r="C17" s="460" t="s">
        <v>61</v>
      </c>
      <c r="D17" s="457"/>
      <c r="E17" s="458"/>
      <c r="F17" s="459">
        <f>SUM(F13:F16)</f>
        <v>0</v>
      </c>
      <c r="G17" s="87"/>
      <c r="H17" s="87"/>
      <c r="I17" s="800"/>
    </row>
    <row r="18" spans="1:9" ht="28.5" customHeight="1" thickBot="1">
      <c r="A18" s="99" t="s">
        <v>47</v>
      </c>
      <c r="B18" s="100">
        <f>SUM(B8:B17)</f>
        <v>0</v>
      </c>
      <c r="C18" s="101"/>
      <c r="D18" s="102"/>
      <c r="E18" s="102"/>
      <c r="F18" s="103">
        <f>F12+F17</f>
        <v>0</v>
      </c>
      <c r="G18" s="89"/>
      <c r="H18" s="89"/>
      <c r="I18" s="800"/>
    </row>
    <row r="19" spans="1:9" ht="12.75" thickBot="1">
      <c r="A19" s="104"/>
      <c r="B19" s="87"/>
      <c r="C19" s="87"/>
      <c r="D19" s="87"/>
      <c r="E19" s="87"/>
      <c r="F19" s="87"/>
      <c r="G19" s="87"/>
      <c r="H19" s="87"/>
      <c r="I19" s="800"/>
    </row>
    <row r="20" spans="1:9" ht="24.75" customHeight="1" thickBot="1">
      <c r="A20" s="105" t="s">
        <v>48</v>
      </c>
      <c r="B20" s="779" t="s">
        <v>49</v>
      </c>
      <c r="C20" s="780"/>
      <c r="D20" s="781" t="s">
        <v>251</v>
      </c>
      <c r="E20" s="782"/>
      <c r="F20" s="106">
        <f>B18-F18</f>
        <v>0</v>
      </c>
      <c r="G20" s="87"/>
      <c r="H20" s="87"/>
      <c r="I20" s="800"/>
    </row>
    <row r="21" spans="1:9" ht="12.75">
      <c r="A21" s="105"/>
      <c r="B21" s="87"/>
      <c r="C21" s="87"/>
      <c r="D21" s="87"/>
      <c r="E21" s="87"/>
      <c r="F21" s="87"/>
      <c r="G21" s="87"/>
      <c r="H21" s="87"/>
      <c r="I21" s="800"/>
    </row>
    <row r="22" spans="1:9" ht="12">
      <c r="A22" s="783" t="s">
        <v>64</v>
      </c>
      <c r="B22" s="784"/>
      <c r="C22" s="784"/>
      <c r="D22" s="784"/>
      <c r="E22" s="784"/>
      <c r="F22" s="784"/>
      <c r="G22" s="87"/>
      <c r="H22" s="87"/>
      <c r="I22" s="800"/>
    </row>
    <row r="23" spans="1:9" ht="12">
      <c r="A23" s="785"/>
      <c r="B23" s="784"/>
      <c r="C23" s="784"/>
      <c r="D23" s="784"/>
      <c r="E23" s="784"/>
      <c r="F23" s="784"/>
      <c r="G23" s="87"/>
      <c r="H23" s="87"/>
      <c r="I23" s="800"/>
    </row>
    <row r="24" spans="1:9" ht="12">
      <c r="A24" s="786" t="s">
        <v>50</v>
      </c>
      <c r="B24" s="787"/>
      <c r="C24" s="787"/>
      <c r="D24" s="787"/>
      <c r="E24" s="787"/>
      <c r="F24" s="787"/>
      <c r="G24" s="87"/>
      <c r="H24" s="87"/>
      <c r="I24" s="800"/>
    </row>
    <row r="25" spans="1:9" ht="12.75" thickBot="1">
      <c r="A25" s="107"/>
      <c r="B25" s="89"/>
      <c r="C25" s="89"/>
      <c r="D25" s="89"/>
      <c r="E25" s="89"/>
      <c r="F25" s="89"/>
      <c r="G25" s="89"/>
      <c r="H25" s="89"/>
      <c r="I25" s="801"/>
    </row>
  </sheetData>
  <sheetProtection password="88B1" sheet="1"/>
  <protectedRanges>
    <protectedRange sqref="A8:B11 D8:E11 A13:B16 D13:E16" name="Intervallo1"/>
  </protectedRanges>
  <mergeCells count="15">
    <mergeCell ref="I3:I25"/>
    <mergeCell ref="A4:B4"/>
    <mergeCell ref="C4:F4"/>
    <mergeCell ref="A5:B5"/>
    <mergeCell ref="C5:F5"/>
    <mergeCell ref="A6:H6"/>
    <mergeCell ref="B20:C20"/>
    <mergeCell ref="D20:E20"/>
    <mergeCell ref="A22:F23"/>
    <mergeCell ref="A24:F24"/>
    <mergeCell ref="A1:I1"/>
    <mergeCell ref="A2:B2"/>
    <mergeCell ref="C2:F2"/>
    <mergeCell ref="A3:B3"/>
    <mergeCell ref="C3:F3"/>
  </mergeCells>
  <printOptions/>
  <pageMargins left="0.26" right="0.21" top="0.52" bottom="0.3" header="0.31496062992125984" footer="0.19"/>
  <pageSetup horizontalDpi="600" verticalDpi="600" orientation="landscape" paperSize="9" scale="9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O22"/>
  <sheetViews>
    <sheetView zoomScale="64" zoomScaleNormal="64" zoomScalePageLayoutView="0" workbookViewId="0" topLeftCell="A1">
      <selection activeCell="C2" sqref="C2:E2"/>
    </sheetView>
  </sheetViews>
  <sheetFormatPr defaultColWidth="9.140625" defaultRowHeight="12.75"/>
  <cols>
    <col min="1" max="1" width="2.8515625" style="130" customWidth="1"/>
    <col min="2" max="2" width="1.57421875" style="0" customWidth="1"/>
    <col min="3" max="3" width="21.421875" style="0" customWidth="1"/>
    <col min="4" max="4" width="20.00390625" style="0" customWidth="1"/>
    <col min="5" max="5" width="59.8515625" style="0" customWidth="1"/>
    <col min="6" max="6" width="22.421875" style="0" customWidth="1"/>
    <col min="7" max="7" width="19.57421875" style="0" customWidth="1"/>
    <col min="8" max="8" width="18.57421875" style="0" customWidth="1"/>
    <col min="9" max="9" width="20.140625" style="0" customWidth="1"/>
    <col min="10" max="10" width="19.57421875" style="0" customWidth="1"/>
    <col min="11" max="11" width="5.57421875" style="0" customWidth="1"/>
    <col min="12" max="12" width="9.140625" style="0" customWidth="1"/>
    <col min="13" max="13" width="15.140625" style="0" customWidth="1"/>
    <col min="14" max="14" width="15.57421875" style="0" customWidth="1"/>
    <col min="15" max="15" width="16.8515625" style="0" customWidth="1"/>
  </cols>
  <sheetData>
    <row r="1" ht="9" customHeight="1" thickBot="1"/>
    <row r="2" spans="3:10" ht="45" customHeight="1" thickBot="1">
      <c r="C2" s="821" t="s">
        <v>15</v>
      </c>
      <c r="D2" s="822"/>
      <c r="E2" s="823"/>
      <c r="F2" s="366" t="s">
        <v>210</v>
      </c>
      <c r="G2" s="366" t="s">
        <v>211</v>
      </c>
      <c r="H2" s="366" t="s">
        <v>212</v>
      </c>
      <c r="I2" s="366" t="s">
        <v>213</v>
      </c>
      <c r="J2" s="367" t="s">
        <v>16</v>
      </c>
    </row>
    <row r="3" spans="3:10" ht="19.5" customHeight="1">
      <c r="C3" s="812" t="s">
        <v>140</v>
      </c>
      <c r="D3" s="813"/>
      <c r="E3" s="369" t="s">
        <v>224</v>
      </c>
      <c r="F3" s="347">
        <f>'HE_ERC '!I11+'HE_ERC '!I13</f>
        <v>0</v>
      </c>
      <c r="G3" s="348"/>
      <c r="H3" s="348"/>
      <c r="I3" s="348"/>
      <c r="J3" s="349">
        <f>SUM(F3:I3)</f>
        <v>0</v>
      </c>
    </row>
    <row r="4" spans="3:10" ht="19.5" customHeight="1">
      <c r="C4" s="814"/>
      <c r="D4" s="815"/>
      <c r="E4" s="370" t="s">
        <v>17</v>
      </c>
      <c r="F4" s="349">
        <f>'HE_ERC '!I12</f>
        <v>0</v>
      </c>
      <c r="G4" s="350"/>
      <c r="H4" s="350"/>
      <c r="I4" s="350"/>
      <c r="J4" s="349">
        <f>SUM(F4:I4)</f>
        <v>0</v>
      </c>
    </row>
    <row r="5" spans="3:10" ht="19.5" customHeight="1" thickBot="1">
      <c r="C5" s="814"/>
      <c r="D5" s="815"/>
      <c r="E5" s="370" t="s">
        <v>18</v>
      </c>
      <c r="F5" s="349">
        <f>'HE_ERC '!I14</f>
        <v>0</v>
      </c>
      <c r="G5" s="350"/>
      <c r="H5" s="350"/>
      <c r="I5" s="350"/>
      <c r="J5" s="349">
        <f>SUM(F5:I5)</f>
        <v>0</v>
      </c>
    </row>
    <row r="6" spans="1:12" ht="19.5" customHeight="1">
      <c r="A6" s="845"/>
      <c r="C6" s="814"/>
      <c r="D6" s="815"/>
      <c r="E6" s="370" t="s">
        <v>19</v>
      </c>
      <c r="F6" s="349">
        <f>'HE_ERC '!I15</f>
        <v>0</v>
      </c>
      <c r="G6" s="350"/>
      <c r="H6" s="350"/>
      <c r="I6" s="350"/>
      <c r="J6" s="349">
        <f>SUM(F6:I6)</f>
        <v>0</v>
      </c>
      <c r="L6" s="836" t="s">
        <v>138</v>
      </c>
    </row>
    <row r="7" spans="1:12" ht="19.5" customHeight="1" thickBot="1">
      <c r="A7" s="845"/>
      <c r="C7" s="816"/>
      <c r="D7" s="817"/>
      <c r="E7" s="371" t="s">
        <v>139</v>
      </c>
      <c r="F7" s="351">
        <f>SUM('HE_ERC '!I16+'HE_ERC '!I17+'HE_ERC '!I18+'HE_ERC '!I19+'HE_ERC '!I20)</f>
        <v>0</v>
      </c>
      <c r="G7" s="352"/>
      <c r="H7" s="352"/>
      <c r="I7" s="352"/>
      <c r="J7" s="349">
        <f>SUM(F7:I7)</f>
        <v>0</v>
      </c>
      <c r="L7" s="837"/>
    </row>
    <row r="8" spans="1:12" ht="19.5" customHeight="1" thickBot="1">
      <c r="A8" s="845"/>
      <c r="C8" s="818" t="s">
        <v>165</v>
      </c>
      <c r="D8" s="819"/>
      <c r="E8" s="820"/>
      <c r="F8" s="310">
        <f>SUM(F3:F7)</f>
        <v>0</v>
      </c>
      <c r="G8" s="310">
        <f>SUM(G3:G7)</f>
        <v>0</v>
      </c>
      <c r="H8" s="310">
        <f>SUM(H3:H7)</f>
        <v>0</v>
      </c>
      <c r="I8" s="310">
        <f>SUM(I3:I7)</f>
        <v>0</v>
      </c>
      <c r="J8" s="310">
        <f>SUM(J3:J7)</f>
        <v>0</v>
      </c>
      <c r="L8" s="837"/>
    </row>
    <row r="9" spans="1:12" ht="19.5" customHeight="1" thickBot="1">
      <c r="A9" s="845"/>
      <c r="C9" s="844" t="s">
        <v>205</v>
      </c>
      <c r="D9" s="843"/>
      <c r="E9" s="843"/>
      <c r="F9" s="310">
        <f>SUM('HE_ERC '!L52:L55)</f>
        <v>0</v>
      </c>
      <c r="G9" s="345"/>
      <c r="H9" s="345"/>
      <c r="I9" s="345"/>
      <c r="J9" s="310">
        <f aca="true" t="shared" si="0" ref="J9:J14">SUM(F9:I9)</f>
        <v>0</v>
      </c>
      <c r="L9" s="837"/>
    </row>
    <row r="10" spans="1:12" ht="19.5" customHeight="1" thickBot="1">
      <c r="A10" s="845"/>
      <c r="C10" s="812" t="s">
        <v>155</v>
      </c>
      <c r="D10" s="824" t="s">
        <v>156</v>
      </c>
      <c r="E10" s="825"/>
      <c r="F10" s="353">
        <f>SUM('HE_ERC '!J23:J25)</f>
        <v>0</v>
      </c>
      <c r="G10" s="354"/>
      <c r="H10" s="354"/>
      <c r="I10" s="354"/>
      <c r="J10" s="353">
        <f t="shared" si="0"/>
        <v>0</v>
      </c>
      <c r="L10" s="837"/>
    </row>
    <row r="11" spans="1:12" ht="19.5" customHeight="1" thickBot="1">
      <c r="A11" s="845"/>
      <c r="C11" s="814"/>
      <c r="D11" s="826" t="s">
        <v>174</v>
      </c>
      <c r="E11" s="827"/>
      <c r="F11" s="353">
        <f>SUM('HE_ERC '!J28:J30)</f>
        <v>0</v>
      </c>
      <c r="G11" s="354"/>
      <c r="H11" s="354"/>
      <c r="I11" s="354"/>
      <c r="J11" s="353">
        <f t="shared" si="0"/>
        <v>0</v>
      </c>
      <c r="L11" s="837"/>
    </row>
    <row r="12" spans="1:12" ht="19.5" customHeight="1" thickBot="1">
      <c r="A12" s="845"/>
      <c r="C12" s="814"/>
      <c r="D12" s="830" t="s">
        <v>157</v>
      </c>
      <c r="E12" s="372" t="s">
        <v>158</v>
      </c>
      <c r="F12" s="355">
        <f>SUM('HE_ERC '!J33:J36)</f>
        <v>0</v>
      </c>
      <c r="G12" s="356"/>
      <c r="H12" s="356"/>
      <c r="I12" s="356"/>
      <c r="J12" s="353">
        <f t="shared" si="0"/>
        <v>0</v>
      </c>
      <c r="L12" s="837"/>
    </row>
    <row r="13" spans="1:12" ht="19.5" customHeight="1" thickBot="1">
      <c r="A13" s="845"/>
      <c r="C13" s="814"/>
      <c r="D13" s="831"/>
      <c r="E13" s="373" t="s">
        <v>159</v>
      </c>
      <c r="F13" s="349">
        <f>SUM('HE_ERC '!J37)</f>
        <v>0</v>
      </c>
      <c r="G13" s="350"/>
      <c r="H13" s="350"/>
      <c r="I13" s="350"/>
      <c r="J13" s="353">
        <f t="shared" si="0"/>
        <v>0</v>
      </c>
      <c r="L13" s="837"/>
    </row>
    <row r="14" spans="1:12" ht="19.5" customHeight="1" thickBot="1">
      <c r="A14" s="845"/>
      <c r="C14" s="814"/>
      <c r="D14" s="831"/>
      <c r="E14" s="374" t="s">
        <v>160</v>
      </c>
      <c r="F14" s="357">
        <f>SUM('HE_ERC '!J38:J42)</f>
        <v>0</v>
      </c>
      <c r="G14" s="358"/>
      <c r="H14" s="358"/>
      <c r="I14" s="358"/>
      <c r="J14" s="353">
        <f t="shared" si="0"/>
        <v>0</v>
      </c>
      <c r="L14" s="837"/>
    </row>
    <row r="15" spans="1:12" ht="19.5" customHeight="1" thickBot="1">
      <c r="A15" s="845"/>
      <c r="C15" s="816"/>
      <c r="D15" s="832"/>
      <c r="E15" s="368" t="s">
        <v>161</v>
      </c>
      <c r="F15" s="310">
        <f>SUM(F12:F14)</f>
        <v>0</v>
      </c>
      <c r="G15" s="310">
        <f>SUM(G12:G14)</f>
        <v>0</v>
      </c>
      <c r="H15" s="310">
        <f>SUM(H12:H14)</f>
        <v>0</v>
      </c>
      <c r="I15" s="310">
        <f>SUM(I12:I14)</f>
        <v>0</v>
      </c>
      <c r="J15" s="310">
        <f>SUM(J12:J14)</f>
        <v>0</v>
      </c>
      <c r="L15" s="837"/>
    </row>
    <row r="16" spans="1:14" ht="19.5" customHeight="1" thickBot="1">
      <c r="A16" s="845"/>
      <c r="C16" s="828" t="s">
        <v>166</v>
      </c>
      <c r="D16" s="829"/>
      <c r="E16" s="829"/>
      <c r="F16" s="346">
        <f>F10+F11+F15</f>
        <v>0</v>
      </c>
      <c r="G16" s="346">
        <f>G10+G11+G15</f>
        <v>0</v>
      </c>
      <c r="H16" s="346">
        <f>H10+H11+H15</f>
        <v>0</v>
      </c>
      <c r="I16" s="346">
        <f>I10+I11+I15</f>
        <v>0</v>
      </c>
      <c r="J16" s="346">
        <f>J10+J11+J15</f>
        <v>0</v>
      </c>
      <c r="L16" s="837"/>
      <c r="N16" s="115"/>
    </row>
    <row r="17" spans="1:14" ht="28.5" customHeight="1" thickBot="1">
      <c r="A17" s="845"/>
      <c r="C17" s="833" t="s">
        <v>247</v>
      </c>
      <c r="D17" s="834"/>
      <c r="E17" s="835"/>
      <c r="F17" s="346">
        <f>SUM('HE_ERC '!J57)</f>
        <v>0</v>
      </c>
      <c r="G17" s="359"/>
      <c r="H17" s="359"/>
      <c r="I17" s="359"/>
      <c r="J17" s="346">
        <f>SUM(F17:I17)</f>
        <v>0</v>
      </c>
      <c r="L17" s="837"/>
      <c r="N17" s="115"/>
    </row>
    <row r="18" spans="1:12" ht="19.5" customHeight="1" thickBot="1">
      <c r="A18" s="845"/>
      <c r="C18" s="842" t="s">
        <v>173</v>
      </c>
      <c r="D18" s="843"/>
      <c r="E18" s="843"/>
      <c r="F18" s="346">
        <f>25%*(F8+F10+F11+F15)</f>
        <v>0</v>
      </c>
      <c r="G18" s="346">
        <f>25%*(G8+G10+G11+G15)</f>
        <v>0</v>
      </c>
      <c r="H18" s="346">
        <f>25%*(H8+H10+H11+H15)</f>
        <v>0</v>
      </c>
      <c r="I18" s="346">
        <f>25%*(I8+I10+I11+I15)</f>
        <v>0</v>
      </c>
      <c r="J18" s="346">
        <f>SUM(F18:I18)</f>
        <v>0</v>
      </c>
      <c r="L18" s="838"/>
    </row>
    <row r="19" spans="3:15" ht="19.5" customHeight="1" thickBot="1">
      <c r="C19" s="828" t="s">
        <v>172</v>
      </c>
      <c r="D19" s="841"/>
      <c r="E19" s="841"/>
      <c r="F19" s="310">
        <f>F8+F9+F16+F17+F18</f>
        <v>0</v>
      </c>
      <c r="G19" s="310">
        <f>G8+G9+G16+G17+G18</f>
        <v>0</v>
      </c>
      <c r="H19" s="310">
        <f>H8+H9+H16+H17+H18</f>
        <v>0</v>
      </c>
      <c r="I19" s="310">
        <f>I8+I9+I16+I17+I18</f>
        <v>0</v>
      </c>
      <c r="J19" s="310">
        <f>SUM(F19:I19)</f>
        <v>0</v>
      </c>
      <c r="M19" s="375" t="s">
        <v>55</v>
      </c>
      <c r="N19" s="375" t="s">
        <v>56</v>
      </c>
      <c r="O19" s="375" t="s">
        <v>54</v>
      </c>
    </row>
    <row r="20" spans="3:15" ht="19.5" customHeight="1" thickBot="1">
      <c r="C20" s="839" t="s">
        <v>178</v>
      </c>
      <c r="D20" s="840"/>
      <c r="E20" s="840"/>
      <c r="F20" s="395">
        <f>F19</f>
        <v>0</v>
      </c>
      <c r="G20" s="395">
        <f>G19</f>
        <v>0</v>
      </c>
      <c r="H20" s="395">
        <f>H19</f>
        <v>0</v>
      </c>
      <c r="I20" s="395">
        <f>I19</f>
        <v>0</v>
      </c>
      <c r="J20" s="395">
        <f>SUM(F20:I20)</f>
        <v>0</v>
      </c>
      <c r="L20" s="378" t="str">
        <f>IF(J20&gt;(N20+O20),"ERRORE","OK")</f>
        <v>OK</v>
      </c>
      <c r="M20" s="377" t="s">
        <v>214</v>
      </c>
      <c r="N20" s="376">
        <v>10000000</v>
      </c>
      <c r="O20" s="376">
        <v>4000000</v>
      </c>
    </row>
    <row r="21" spans="6:15" ht="19.5" customHeight="1" thickBot="1">
      <c r="F21" s="148"/>
      <c r="G21" s="148"/>
      <c r="H21" s="148"/>
      <c r="J21" s="336"/>
      <c r="M21" s="116"/>
      <c r="N21" s="118"/>
      <c r="O21" s="117"/>
    </row>
    <row r="22" spans="6:15" ht="19.5" customHeight="1" thickBot="1">
      <c r="F22" s="809" t="s">
        <v>175</v>
      </c>
      <c r="G22" s="810"/>
      <c r="H22" s="810"/>
      <c r="I22" s="811"/>
      <c r="J22" s="396" t="str">
        <f>IF(J20&gt;N20,"yes","no")</f>
        <v>no</v>
      </c>
      <c r="M22" s="116"/>
      <c r="N22" s="116"/>
      <c r="O22" s="117"/>
    </row>
  </sheetData>
  <sheetProtection password="88B1" sheet="1"/>
  <protectedRanges>
    <protectedRange sqref="G3:I7 G9:I14 G17:I17" name="Intervallo1"/>
  </protectedRanges>
  <mergeCells count="16">
    <mergeCell ref="L6:L18"/>
    <mergeCell ref="C20:E20"/>
    <mergeCell ref="C19:E19"/>
    <mergeCell ref="C18:E18"/>
    <mergeCell ref="C9:E9"/>
    <mergeCell ref="A6:A18"/>
    <mergeCell ref="F22:I22"/>
    <mergeCell ref="C3:D7"/>
    <mergeCell ref="C8:E8"/>
    <mergeCell ref="C2:E2"/>
    <mergeCell ref="D10:E10"/>
    <mergeCell ref="D11:E11"/>
    <mergeCell ref="C16:E16"/>
    <mergeCell ref="C10:C15"/>
    <mergeCell ref="D12:D15"/>
    <mergeCell ref="C17:E17"/>
  </mergeCells>
  <printOptions/>
  <pageMargins left="0.7" right="0.7" top="0.75" bottom="0.75" header="0.3" footer="0.3"/>
  <pageSetup horizontalDpi="600" verticalDpi="600" orientation="landscape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C2:L36"/>
  <sheetViews>
    <sheetView zoomScalePageLayoutView="0" workbookViewId="0" topLeftCell="B1">
      <selection activeCell="D2" sqref="D2"/>
    </sheetView>
  </sheetViews>
  <sheetFormatPr defaultColWidth="9.140625" defaultRowHeight="12.75"/>
  <cols>
    <col min="3" max="3" width="23.140625" style="0" customWidth="1"/>
    <col min="4" max="5" width="20.140625" style="0" customWidth="1"/>
    <col min="6" max="6" width="26.57421875" style="0" customWidth="1"/>
    <col min="7" max="7" width="3.140625" style="0" customWidth="1"/>
    <col min="8" max="8" width="19.00390625" style="0" customWidth="1"/>
    <col min="9" max="9" width="20.00390625" style="0" customWidth="1"/>
    <col min="10" max="10" width="21.421875" style="0" customWidth="1"/>
    <col min="12" max="12" width="11.8515625" style="0" bestFit="1" customWidth="1"/>
  </cols>
  <sheetData>
    <row r="1" ht="12.75" thickBot="1"/>
    <row r="2" spans="3:4" ht="13.5" thickBot="1">
      <c r="C2" s="418" t="s">
        <v>184</v>
      </c>
      <c r="D2" s="419"/>
    </row>
    <row r="3" ht="12.75" thickBot="1"/>
    <row r="4" spans="3:6" ht="13.5" thickBot="1">
      <c r="C4" s="280"/>
      <c r="D4" s="282"/>
      <c r="E4" s="282"/>
      <c r="F4" s="282"/>
    </row>
    <row r="5" spans="3:9" ht="13.5" thickBot="1">
      <c r="C5" s="463" t="s">
        <v>118</v>
      </c>
      <c r="D5" s="463" t="s">
        <v>147</v>
      </c>
      <c r="E5" s="463" t="s">
        <v>148</v>
      </c>
      <c r="F5" s="463" t="s">
        <v>149</v>
      </c>
      <c r="H5" s="294" t="s">
        <v>153</v>
      </c>
      <c r="I5" s="294" t="s">
        <v>125</v>
      </c>
    </row>
    <row r="6" spans="3:9" ht="12.75" thickBot="1">
      <c r="C6" s="281"/>
      <c r="D6" s="283"/>
      <c r="E6" s="283"/>
      <c r="F6" s="283"/>
      <c r="H6" s="63"/>
      <c r="I6" s="63"/>
    </row>
    <row r="7" spans="3:9" ht="18.75" customHeight="1" thickBot="1">
      <c r="C7" s="285" t="s">
        <v>119</v>
      </c>
      <c r="D7" s="317">
        <v>16350</v>
      </c>
      <c r="E7" s="317">
        <v>16350</v>
      </c>
      <c r="F7" s="317">
        <v>16350</v>
      </c>
      <c r="H7" s="291">
        <v>16350</v>
      </c>
      <c r="I7" s="292"/>
    </row>
    <row r="8" spans="3:9" ht="23.25" customHeight="1" thickBot="1">
      <c r="C8" s="285" t="s">
        <v>120</v>
      </c>
      <c r="D8" s="317">
        <v>3731.07</v>
      </c>
      <c r="E8" s="317">
        <v>3731.07</v>
      </c>
      <c r="F8" s="317">
        <v>3731.07</v>
      </c>
      <c r="H8" s="292">
        <v>3731.07</v>
      </c>
      <c r="I8" s="292"/>
    </row>
    <row r="9" spans="3:9" ht="12.75" thickBot="1">
      <c r="C9" s="285" t="s">
        <v>121</v>
      </c>
      <c r="D9" s="317">
        <v>2389.37</v>
      </c>
      <c r="E9" s="317">
        <v>2389.37</v>
      </c>
      <c r="F9" s="317">
        <v>2389.37</v>
      </c>
      <c r="H9" s="292">
        <v>840</v>
      </c>
      <c r="I9" s="292">
        <f>F9-H9</f>
        <v>1549.37</v>
      </c>
    </row>
    <row r="10" spans="3:9" ht="12.75" thickBot="1">
      <c r="C10" s="285" t="s">
        <v>122</v>
      </c>
      <c r="D10" s="317">
        <v>0</v>
      </c>
      <c r="E10" s="317">
        <v>1650</v>
      </c>
      <c r="F10" s="317">
        <v>1650</v>
      </c>
      <c r="H10" s="292"/>
      <c r="I10" s="292">
        <v>1650</v>
      </c>
    </row>
    <row r="11" spans="3:9" ht="12.75" thickBot="1">
      <c r="C11" s="284"/>
      <c r="D11" s="318"/>
      <c r="E11" s="318"/>
      <c r="F11" s="318"/>
      <c r="H11" s="332"/>
      <c r="I11" s="332"/>
    </row>
    <row r="12" spans="3:10" ht="13.5" thickBot="1">
      <c r="C12" s="319" t="s">
        <v>123</v>
      </c>
      <c r="D12" s="320">
        <f>SUM(D7:D10)</f>
        <v>22470.44</v>
      </c>
      <c r="E12" s="320">
        <f>SUM(E7:E10)</f>
        <v>24120.44</v>
      </c>
      <c r="F12" s="320">
        <f>SUM(F7:F10)</f>
        <v>24120.44</v>
      </c>
      <c r="H12" s="338">
        <f>SUM(H7:H11)</f>
        <v>20921.07</v>
      </c>
      <c r="I12" s="335">
        <f>SUM(I7:I11)</f>
        <v>3199.37</v>
      </c>
      <c r="J12" s="279" t="s">
        <v>124</v>
      </c>
    </row>
    <row r="13" spans="3:11" ht="12">
      <c r="C13" s="284"/>
      <c r="D13" s="286"/>
      <c r="E13" s="289"/>
      <c r="F13" s="289"/>
      <c r="H13" s="333"/>
      <c r="I13" s="333"/>
      <c r="K13" s="279" t="s">
        <v>152</v>
      </c>
    </row>
    <row r="14" spans="3:12" ht="12.75" thickBot="1">
      <c r="C14" s="288"/>
      <c r="D14" s="287"/>
      <c r="E14" s="283"/>
      <c r="F14" s="283"/>
      <c r="H14" s="292">
        <f>SUM(D7:D8)+H9</f>
        <v>20921.07</v>
      </c>
      <c r="I14" s="292">
        <f>D9-H9</f>
        <v>1549.37</v>
      </c>
      <c r="J14" s="279" t="s">
        <v>126</v>
      </c>
      <c r="K14">
        <v>10</v>
      </c>
      <c r="L14" s="336">
        <f>H14/12*K14</f>
        <v>17434.225</v>
      </c>
    </row>
    <row r="15" spans="3:12" ht="13.5" thickBot="1">
      <c r="C15" s="852"/>
      <c r="D15" s="853"/>
      <c r="E15" s="853"/>
      <c r="F15" s="854"/>
      <c r="H15" s="292">
        <f>SUM(E7:E8)+H9</f>
        <v>20921.07</v>
      </c>
      <c r="I15" s="295">
        <f>SUM(E9:E10)-H9</f>
        <v>3199.37</v>
      </c>
      <c r="J15" s="279" t="s">
        <v>127</v>
      </c>
      <c r="K15">
        <v>10</v>
      </c>
      <c r="L15" s="336">
        <f>H15/12*K15</f>
        <v>17434.225</v>
      </c>
    </row>
    <row r="16" spans="3:12" ht="12.75" customHeight="1" thickBot="1">
      <c r="C16" s="321"/>
      <c r="D16" s="321"/>
      <c r="E16" s="322" t="s">
        <v>150</v>
      </c>
      <c r="F16" s="323">
        <f>SUM(D12:F12)</f>
        <v>70711.31999999999</v>
      </c>
      <c r="H16" s="292">
        <f>SUM(F7:F8)+H9</f>
        <v>20921.07</v>
      </c>
      <c r="I16" s="295">
        <f>SUM(F9:F10)-H9</f>
        <v>3199.37</v>
      </c>
      <c r="J16" s="279" t="s">
        <v>128</v>
      </c>
      <c r="K16">
        <v>10</v>
      </c>
      <c r="L16" s="336">
        <f>H16/12*K16</f>
        <v>17434.225</v>
      </c>
    </row>
    <row r="17" spans="3:10" ht="13.5" thickBot="1">
      <c r="C17" s="846"/>
      <c r="D17" s="847"/>
      <c r="E17" s="847"/>
      <c r="F17" s="848"/>
      <c r="H17" s="293">
        <f>SUM(H14:H16)</f>
        <v>62763.21</v>
      </c>
      <c r="I17" s="334">
        <f>SUM(I14:I16)</f>
        <v>7948.11</v>
      </c>
      <c r="J17" s="296" t="s">
        <v>129</v>
      </c>
    </row>
    <row r="18" spans="3:10" ht="13.5" thickBot="1">
      <c r="C18" s="849"/>
      <c r="D18" s="850"/>
      <c r="E18" s="850"/>
      <c r="F18" s="851"/>
      <c r="H18" s="290"/>
      <c r="I18" s="335">
        <f>SUM(H17:I17)</f>
        <v>70711.31999999999</v>
      </c>
      <c r="J18" s="296" t="s">
        <v>129</v>
      </c>
    </row>
    <row r="21" ht="12.75" thickBot="1"/>
    <row r="22" spans="3:6" ht="13.5" thickBot="1">
      <c r="C22" s="280"/>
      <c r="D22" s="282"/>
      <c r="E22" s="282"/>
      <c r="F22" s="282"/>
    </row>
    <row r="23" spans="3:9" ht="13.5" thickBot="1">
      <c r="C23" s="462" t="s">
        <v>130</v>
      </c>
      <c r="D23" s="462" t="s">
        <v>147</v>
      </c>
      <c r="E23" s="462" t="s">
        <v>148</v>
      </c>
      <c r="F23" s="462" t="s">
        <v>149</v>
      </c>
      <c r="H23" s="294" t="s">
        <v>153</v>
      </c>
      <c r="I23" s="294" t="s">
        <v>125</v>
      </c>
    </row>
    <row r="24" spans="3:9" ht="12.75" thickBot="1">
      <c r="C24" s="281"/>
      <c r="D24" s="283"/>
      <c r="E24" s="283"/>
      <c r="F24" s="283"/>
      <c r="H24" s="298"/>
      <c r="I24" s="298"/>
    </row>
    <row r="25" spans="3:9" ht="12.75" thickBot="1">
      <c r="C25" s="324" t="s">
        <v>119</v>
      </c>
      <c r="D25" s="325">
        <v>16350</v>
      </c>
      <c r="E25" s="325">
        <v>16350</v>
      </c>
      <c r="F25" s="325">
        <v>16350</v>
      </c>
      <c r="H25" s="291">
        <v>16350</v>
      </c>
      <c r="I25" s="292"/>
    </row>
    <row r="26" spans="3:9" ht="12.75" thickBot="1">
      <c r="C26" s="324" t="s">
        <v>120</v>
      </c>
      <c r="D26" s="325">
        <v>3731.07</v>
      </c>
      <c r="E26" s="325">
        <v>3731.07</v>
      </c>
      <c r="F26" s="325">
        <v>3731.07</v>
      </c>
      <c r="H26" s="292">
        <f>D26</f>
        <v>3731.07</v>
      </c>
      <c r="I26" s="292"/>
    </row>
    <row r="27" spans="3:9" ht="12.75" thickBot="1">
      <c r="C27" s="324" t="s">
        <v>131</v>
      </c>
      <c r="D27" s="325">
        <v>1614.69</v>
      </c>
      <c r="E27" s="325">
        <v>1614.69</v>
      </c>
      <c r="F27" s="325">
        <v>1614.69</v>
      </c>
      <c r="H27" s="292">
        <v>840</v>
      </c>
      <c r="I27" s="292">
        <f>F27-H27</f>
        <v>774.69</v>
      </c>
    </row>
    <row r="28" spans="3:9" ht="12.75" thickBot="1">
      <c r="C28" s="324" t="s">
        <v>122</v>
      </c>
      <c r="D28" s="325">
        <v>0</v>
      </c>
      <c r="E28" s="325">
        <v>1650</v>
      </c>
      <c r="F28" s="325">
        <v>1650</v>
      </c>
      <c r="H28" s="292"/>
      <c r="I28" s="292">
        <v>1650</v>
      </c>
    </row>
    <row r="29" spans="3:9" ht="12.75" thickBot="1">
      <c r="C29" s="326"/>
      <c r="D29" s="327"/>
      <c r="E29" s="327"/>
      <c r="F29" s="327"/>
      <c r="H29" s="332"/>
      <c r="I29" s="332"/>
    </row>
    <row r="30" spans="3:10" ht="13.5" thickBot="1">
      <c r="C30" s="330" t="s">
        <v>123</v>
      </c>
      <c r="D30" s="331">
        <f>SUM(D25:D28)</f>
        <v>21695.76</v>
      </c>
      <c r="E30" s="331">
        <f>SUM(E25:E28)</f>
        <v>23345.76</v>
      </c>
      <c r="F30" s="331">
        <f>SUM(F25:F28)</f>
        <v>23345.76</v>
      </c>
      <c r="H30" s="335">
        <f>SUM(H25:H28)</f>
        <v>20921.07</v>
      </c>
      <c r="I30" s="337">
        <f>SUM(I25:I28)</f>
        <v>2424.69</v>
      </c>
      <c r="J30" s="279" t="s">
        <v>124</v>
      </c>
    </row>
    <row r="31" spans="3:9" ht="12.75" thickBot="1">
      <c r="C31" s="324"/>
      <c r="D31" s="325"/>
      <c r="E31" s="325"/>
      <c r="F31" s="325"/>
      <c r="H31" s="333"/>
      <c r="I31" s="333"/>
    </row>
    <row r="32" spans="3:10" ht="13.5" thickBot="1">
      <c r="C32" s="855"/>
      <c r="D32" s="856"/>
      <c r="E32" s="856"/>
      <c r="F32" s="857"/>
      <c r="H32" s="292">
        <f>SUM(D25:D26)+H27</f>
        <v>20921.07</v>
      </c>
      <c r="I32" s="292">
        <f>D27-H27</f>
        <v>774.69</v>
      </c>
      <c r="J32" s="279" t="s">
        <v>126</v>
      </c>
    </row>
    <row r="33" spans="3:10" ht="12.75" customHeight="1" thickBot="1">
      <c r="C33" s="328"/>
      <c r="D33" s="328"/>
      <c r="E33" s="329" t="s">
        <v>151</v>
      </c>
      <c r="F33" s="329">
        <f>SUM(D30:F30)</f>
        <v>68387.28</v>
      </c>
      <c r="H33" s="292">
        <f>SUM(E25:E26)+H27</f>
        <v>20921.07</v>
      </c>
      <c r="I33" s="295">
        <f>SUM(E27:E28)-H27</f>
        <v>2424.69</v>
      </c>
      <c r="J33" s="279" t="s">
        <v>127</v>
      </c>
    </row>
    <row r="34" spans="3:10" ht="12.75">
      <c r="C34" s="846"/>
      <c r="D34" s="847"/>
      <c r="E34" s="847"/>
      <c r="F34" s="848"/>
      <c r="H34" s="292">
        <f>SUM(F25:F26)+H27</f>
        <v>20921.07</v>
      </c>
      <c r="I34" s="295">
        <f>SUM(F27:F28)-H27</f>
        <v>2424.69</v>
      </c>
      <c r="J34" s="279" t="s">
        <v>128</v>
      </c>
    </row>
    <row r="35" spans="3:10" ht="13.5" thickBot="1">
      <c r="C35" s="849"/>
      <c r="D35" s="850"/>
      <c r="E35" s="850"/>
      <c r="F35" s="851"/>
      <c r="H35" s="293">
        <f>SUM(H32:H34)</f>
        <v>62763.21</v>
      </c>
      <c r="I35" s="334">
        <f>SUM(I32:I34)</f>
        <v>5624.07</v>
      </c>
      <c r="J35" s="296" t="s">
        <v>129</v>
      </c>
    </row>
    <row r="36" spans="9:10" ht="13.5" thickBot="1">
      <c r="I36" s="340">
        <f>SUM(H35:I35)</f>
        <v>68387.28</v>
      </c>
      <c r="J36" s="296" t="s">
        <v>129</v>
      </c>
    </row>
  </sheetData>
  <sheetProtection password="88B1" sheet="1"/>
  <mergeCells count="6">
    <mergeCell ref="C34:F34"/>
    <mergeCell ref="C35:F35"/>
    <mergeCell ref="C15:F15"/>
    <mergeCell ref="C17:F17"/>
    <mergeCell ref="C18:F18"/>
    <mergeCell ref="C32:F3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ERC</dc:title>
  <dc:subject/>
  <dc:creator>Bruno Zampaglione</dc:creator>
  <cp:keywords/>
  <dc:description/>
  <cp:lastModifiedBy>Officina LS</cp:lastModifiedBy>
  <cp:lastPrinted>2016-02-05T09:10:37Z</cp:lastPrinted>
  <dcterms:created xsi:type="dcterms:W3CDTF">2006-02-27T13:33:59Z</dcterms:created>
  <dcterms:modified xsi:type="dcterms:W3CDTF">2023-07-13T14:49:46Z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