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0" activeTab="1"/>
  </bookViews>
  <sheets>
    <sheet name="LEGENDA" sheetId="1" r:id="rId1"/>
    <sheet name="HE_ERC " sheetId="2" r:id="rId2"/>
    <sheet name="Calculation  staff costs UNIMI " sheetId="3" r:id="rId3"/>
    <sheet name="Ammortamento UNIMI   " sheetId="4" r:id="rId4"/>
    <sheet name="SECTION3-BUDGET - SUBMISSION" sheetId="5" r:id="rId5"/>
    <sheet name="calcolo dottorandi " sheetId="6" r:id="rId6"/>
  </sheets>
  <definedNames>
    <definedName name="_xlnm.Print_Area" localSheetId="2">'Calculation  staff costs UNIMI '!$A$1:$U$101</definedName>
    <definedName name="_xlnm.Print_Area" localSheetId="1">'HE_ERC '!$A$1:$K$77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</authors>
  <commentList>
    <comment ref="C28" authorId="0">
      <text>
        <r>
          <rPr>
            <b/>
            <sz val="9"/>
            <rFont val="Tahoma"/>
            <family val="2"/>
          </rPr>
          <t>Compilare SHEET  nr  3 " Ammortamento UNIMI"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Compilare SHEET  nr  3 " Ammortamento UNIMI"</t>
        </r>
      </text>
    </comment>
    <comment ref="B11" authorId="0">
      <text>
        <r>
          <rPr>
            <b/>
            <sz val="9"/>
            <rFont val="Tahoma"/>
            <family val="2"/>
          </rPr>
          <t>Inserire sempre il costo annuo diminuito dall'IRAP tenendo conto della % di impegno dichiarata.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</commentList>
</comments>
</file>

<file path=xl/comments3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4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<sst xmlns="http://schemas.openxmlformats.org/spreadsheetml/2006/main" count="379" uniqueCount="251">
  <si>
    <t>Totale voce</t>
  </si>
  <si>
    <t>Irap</t>
  </si>
  <si>
    <t>Compilare solo le caselle in GIALLO</t>
  </si>
  <si>
    <r>
      <t>FLAT RATE</t>
    </r>
    <r>
      <rPr>
        <sz val="10"/>
        <rFont val="Arial"/>
        <family val="0"/>
      </rPr>
      <t xml:space="preserve"> (Cancelleria, manutenzioni, gas, elettricità, …)</t>
    </r>
  </si>
  <si>
    <t>Ammortamenti (quota NON esponibile)</t>
  </si>
  <si>
    <t>Tot. Periodi</t>
  </si>
  <si>
    <t xml:space="preserve">Reagenti </t>
  </si>
  <si>
    <t>Audit</t>
  </si>
  <si>
    <t>TOTAL</t>
  </si>
  <si>
    <t>DIRECT COSTS</t>
  </si>
  <si>
    <t>Totale s/voce</t>
  </si>
  <si>
    <t>TOTALE</t>
  </si>
  <si>
    <t>TOTAL ESTIMATED BUDGET</t>
  </si>
  <si>
    <t>Requested EU</t>
  </si>
  <si>
    <t>Maximum EU</t>
  </si>
  <si>
    <t>Cost  category</t>
  </si>
  <si>
    <t>Total in Euro</t>
  </si>
  <si>
    <t>Senior Staff</t>
  </si>
  <si>
    <t>Students</t>
  </si>
  <si>
    <t>project duration  max  5 anni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</si>
  <si>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</si>
  <si>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</si>
  <si>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</si>
  <si>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</si>
  <si>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</si>
  <si>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</si>
  <si>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</si>
  <si>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</si>
  <si>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</si>
  <si>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</si>
  <si>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</si>
  <si>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</si>
  <si>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</si>
  <si>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</si>
  <si>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</si>
  <si>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</si>
  <si>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</si>
  <si>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</si>
  <si>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</si>
  <si>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</si>
  <si>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</si>
  <si>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</si>
  <si>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</si>
  <si>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</si>
  <si>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</si>
  <si>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</si>
  <si>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</si>
  <si>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</si>
  <si>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</si>
  <si>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</si>
  <si>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</si>
  <si>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</si>
  <si>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</si>
  <si>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</si>
  <si>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</si>
  <si>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</si>
  <si>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differenza non ammortazzibile da inpuutare su Overheads o  altri  fondi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</si>
  <si>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</si>
  <si>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</si>
  <si>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</si>
  <si>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</si>
  <si>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 xml:space="preserve">% of working time the PI dedicates to the project over the period of the grant   </t>
  </si>
  <si>
    <t>Additional Funding</t>
  </si>
  <si>
    <t>Topic</t>
  </si>
  <si>
    <t>Funding</t>
  </si>
  <si>
    <t>Legenda</t>
  </si>
  <si>
    <t>Min</t>
  </si>
  <si>
    <t>E   INDIRECT COSTS (Overheads)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</si>
  <si>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</si>
  <si>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</si>
  <si>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</si>
  <si>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</si>
  <si>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</si>
  <si>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Equipment by third party  used on beneficiary's  premises</t>
  </si>
  <si>
    <r>
      <t xml:space="preserve">Organizzazione workshop </t>
    </r>
    <r>
      <rPr>
        <i/>
        <sz val="10"/>
        <rFont val="Arial"/>
        <family val="2"/>
      </rPr>
      <t>(Catering;renting; ……., )</t>
    </r>
  </si>
  <si>
    <t>Altro (specifiy  . …………………….)</t>
  </si>
  <si>
    <t>LEGENDA</t>
  </si>
  <si>
    <t>* Il Costo del personale strutturato UNIMI  è consultabile al link:</t>
  </si>
  <si>
    <t>to be enrolled</t>
  </si>
  <si>
    <r>
      <t xml:space="preserve">Spese di   viaggio e soggiorno </t>
    </r>
    <r>
      <rPr>
        <i/>
        <sz val="10"/>
        <rFont val="Arial"/>
        <family val="2"/>
      </rPr>
      <t xml:space="preserve"> (Only Dissemination)</t>
    </r>
  </si>
  <si>
    <r>
      <t xml:space="preserve">Spese di viaggio e soggiorno  </t>
    </r>
    <r>
      <rPr>
        <i/>
        <sz val="10"/>
        <rFont val="Arial"/>
        <family val="2"/>
      </rPr>
      <t xml:space="preserve"> (per il progetto)</t>
    </r>
  </si>
  <si>
    <r>
      <t xml:space="preserve">Servizi </t>
    </r>
    <r>
      <rPr>
        <i/>
        <sz val="10"/>
        <rFont val="Arial"/>
        <family val="2"/>
      </rPr>
      <t xml:space="preserve">(spese di iscrizione a convegni, workshop, ecc) </t>
    </r>
  </si>
  <si>
    <t>Seconded Persons ( in beneficiary's premises)</t>
  </si>
  <si>
    <t>SME owners</t>
  </si>
  <si>
    <t>Beneficiary that are natural persons</t>
  </si>
  <si>
    <t xml:space="preserve"> PHD students</t>
  </si>
  <si>
    <t xml:space="preserve">Assunzioni  personale tecnico amministrativo  Art 19 CCNL  </t>
  </si>
  <si>
    <t>Consulenze task  (descrivere)</t>
  </si>
  <si>
    <t>Consulenze task (descrivere)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</si>
  <si>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</si>
  <si>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</si>
  <si>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</si>
  <si>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</si>
  <si>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</si>
  <si>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</si>
  <si>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</si>
  <si>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Mounths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</si>
  <si>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</si>
  <si>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</si>
  <si>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</si>
  <si>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</si>
  <si>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</si>
  <si>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</si>
  <si>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</si>
  <si>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</si>
  <si>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</si>
  <si>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</si>
  <si>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</si>
  <si>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</si>
  <si>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</si>
  <si>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</si>
  <si>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</si>
  <si>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 PERSONELL COSTS</t>
  </si>
  <si>
    <t>Totale effort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</si>
  <si>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</si>
  <si>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</si>
  <si>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</si>
  <si>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</si>
  <si>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</si>
  <si>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</si>
  <si>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</si>
  <si>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</si>
  <si>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Other Researcher ( specify…………...)  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</si>
  <si>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</si>
  <si>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</si>
  <si>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</si>
  <si>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</si>
  <si>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</si>
  <si>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</si>
  <si>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</si>
  <si>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Total Post Docs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</si>
  <si>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</si>
  <si>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</si>
  <si>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</si>
  <si>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</si>
  <si>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</si>
  <si>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</si>
  <si>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</si>
  <si>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</si>
  <si>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</si>
  <si>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</si>
  <si>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</si>
  <si>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</si>
  <si>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</si>
  <si>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</si>
  <si>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</si>
  <si>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Altro materiale di consumo di laboratorio (specifiy ……………………….)</t>
  </si>
  <si>
    <t xml:space="preserve">PI_ Principal Investigator to be enrolled </t>
  </si>
  <si>
    <t>PI_ Principal Investigator in staff</t>
  </si>
  <si>
    <t>ERC  STARTING GRANT  (HORIZON EUROPE)</t>
  </si>
  <si>
    <t>https://work.unimi.it/rlavoro/retribuzioni/2076.htm</t>
  </si>
  <si>
    <t>sotto la voce  "Tabelle stipendiali"</t>
  </si>
  <si>
    <t>Piano finanziario</t>
  </si>
  <si>
    <t>Section 3 _Budget</t>
  </si>
  <si>
    <t>Other Personnel costs</t>
  </si>
  <si>
    <t>A. Personnel costs</t>
  </si>
  <si>
    <t xml:space="preserve">Title: </t>
  </si>
  <si>
    <t>Host Institution</t>
  </si>
  <si>
    <t>UNIVERSITA' DEGLI STUDI DI MILANO (UMIL)</t>
  </si>
  <si>
    <t>Principal Investigator</t>
  </si>
  <si>
    <t>Acronym</t>
  </si>
  <si>
    <t>**Project duration (MAX 60 mesi)</t>
  </si>
  <si>
    <r>
      <t xml:space="preserve">Personnel in staff (Prof/Ric/tech/other </t>
    </r>
    <r>
      <rPr>
        <b/>
        <u val="single"/>
        <sz val="10"/>
        <rFont val="Arial"/>
        <family val="2"/>
      </rPr>
      <t>already   in staff</t>
    </r>
    <r>
      <rPr>
        <b/>
        <sz val="10"/>
        <rFont val="Arial"/>
        <family val="2"/>
      </rPr>
      <t>)</t>
    </r>
  </si>
  <si>
    <t>2020/2021</t>
  </si>
  <si>
    <t>2021/2022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</si>
  <si>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</si>
  <si>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</si>
  <si>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</si>
  <si>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mesi sul progetto</t>
  </si>
  <si>
    <t>Rendicontabile</t>
  </si>
  <si>
    <t>differenza</t>
  </si>
  <si>
    <t>C. Purchase costs</t>
  </si>
  <si>
    <t>C1 Travel and subsistence</t>
  </si>
  <si>
    <t>UE_ Horizon  Europe - ERC</t>
  </si>
  <si>
    <t>C3 Other  goods, works and services</t>
  </si>
  <si>
    <t>Consumables ( including fieldwork and animal costs)</t>
  </si>
  <si>
    <t>Pubblications (including Open Acces fees and dissemination)</t>
  </si>
  <si>
    <t>Other  additional direct costs</t>
  </si>
  <si>
    <t>C3. Total  Other  goods, works and services</t>
  </si>
  <si>
    <t xml:space="preserve">Costo animali </t>
  </si>
  <si>
    <t xml:space="preserve">lavori da campo  (fieldworks) </t>
  </si>
  <si>
    <t>Pubblicazioni e disseminazione</t>
  </si>
  <si>
    <t>A. Total Personnel costs</t>
  </si>
  <si>
    <t xml:space="preserve">C - Total Purchase costs   (C1+C2+C3) </t>
  </si>
  <si>
    <t>C1 - TRAVEL</t>
  </si>
  <si>
    <t>C2 - EQUIPMENT</t>
  </si>
  <si>
    <t>C3 - OTHER GOODS. WORKS  AND SERVICES (consum., publications,  other costs)</t>
  </si>
  <si>
    <t>C  PURCHASE COSTS</t>
  </si>
  <si>
    <t>A. PERSONNEL COSTS</t>
  </si>
  <si>
    <t xml:space="preserve">Total  Eligible Costs (A +B +C+D+E) </t>
  </si>
  <si>
    <t>E- Indirect Costs  (Overheads)  =  [25% *( A+C1+C2+C3)]</t>
  </si>
  <si>
    <r>
      <t>Insert 
 "</t>
    </r>
    <r>
      <rPr>
        <i/>
        <sz val="10"/>
        <rFont val="Arial"/>
        <family val="2"/>
      </rPr>
      <t>Name of  other Institution"</t>
    </r>
  </si>
  <si>
    <t>C2 Equipment  (including major equipment)</t>
  </si>
  <si>
    <t>Starting Grant</t>
  </si>
  <si>
    <t>Requested Additional Funding</t>
  </si>
  <si>
    <t>B Subcontracting costs</t>
  </si>
  <si>
    <t>E Indirect Costs (25%)</t>
  </si>
  <si>
    <r>
      <t>PI</t>
    </r>
    <r>
      <rPr>
        <sz val="12"/>
        <rFont val="Calibri"/>
        <family val="2"/>
      </rPr>
      <t>²</t>
    </r>
  </si>
  <si>
    <r>
      <t xml:space="preserve">Requested EU Contribution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(attention change in case of cofinancing)</t>
    </r>
  </si>
  <si>
    <r>
      <t>Altro</t>
    </r>
    <r>
      <rPr>
        <i/>
        <sz val="10"/>
        <rFont val="Arial"/>
        <family val="2"/>
      </rPr>
      <t xml:space="preserve"> </t>
    </r>
  </si>
  <si>
    <t xml:space="preserve">Personnel </t>
  </si>
  <si>
    <t>D.</t>
  </si>
  <si>
    <r>
      <t xml:space="preserve">B. Subcontracting   </t>
    </r>
    <r>
      <rPr>
        <b/>
        <sz val="11"/>
        <color indexed="60"/>
        <rFont val="Arial"/>
        <family val="2"/>
      </rPr>
      <t>(no Indirect costs)</t>
    </r>
  </si>
  <si>
    <t xml:space="preserve">Total costs 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</si>
  <si>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</si>
  <si>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</si>
  <si>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r>
      <t xml:space="preserve">In-kind contrib. not used on premises </t>
    </r>
    <r>
      <rPr>
        <b/>
        <sz val="9"/>
        <color indexed="60"/>
        <rFont val="Arial"/>
        <family val="2"/>
      </rPr>
      <t>(no Indirect costs)</t>
    </r>
  </si>
  <si>
    <t>Dati aggiornati febbraio 2021</t>
  </si>
  <si>
    <t>Totali riportati in automatico nella sheet HE_ERC nel riquadro della situazione di cassa</t>
  </si>
  <si>
    <t>SITUAZIONE DI CASSA</t>
  </si>
  <si>
    <t>Contributo richiesto alla UE</t>
  </si>
  <si>
    <t>Spese da sostenere ma da non rendicontare:</t>
  </si>
  <si>
    <t>Totale spese da sostenere e non rendicontare</t>
  </si>
  <si>
    <r>
      <t>When calculating the salary, please take into account the percentage of your dedicated working time to run the ERC funded project   (</t>
    </r>
    <r>
      <rPr>
        <b/>
        <sz val="10"/>
        <rFont val="Arial"/>
        <family val="2"/>
      </rPr>
      <t>i.e. minimum 50% of your total working time</t>
    </r>
    <r>
      <rPr>
        <sz val="10"/>
        <rFont val="Arial"/>
        <family val="2"/>
      </rPr>
      <t>). (cella I3)</t>
    </r>
  </si>
  <si>
    <t>Starting Grants can be up to a maximum of EUR 1 500 000 for a period of 5 years (pro rata for projects of shorter duration).</t>
  </si>
  <si>
    <t>Please note that the overheads are fixed to a flat rate of exactly 25%.</t>
  </si>
  <si>
    <t xml:space="preserve">Please note that additional funding request under (a), (b) or (d) may be subject to 25% overhead. </t>
  </si>
  <si>
    <t>Yes may subject to 25% overheads</t>
  </si>
  <si>
    <r>
      <rPr>
        <b/>
        <u val="single"/>
        <sz val="10"/>
        <rFont val="Arial"/>
        <family val="2"/>
      </rPr>
      <t xml:space="preserve">Not </t>
    </r>
    <r>
      <rPr>
        <sz val="10"/>
        <rFont val="Arial"/>
        <family val="2"/>
      </rPr>
      <t>may subject to 25% overheads</t>
    </r>
  </si>
  <si>
    <r>
      <t>PER LA COSTRUZIONE DEL BUDGET  COMPILARE LA SHEET "</t>
    </r>
    <r>
      <rPr>
        <b/>
        <sz val="12"/>
        <rFont val="Berlin Sans FB Demi"/>
        <family val="2"/>
      </rPr>
      <t>HE_ERC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>SOLO I CAMPI IN GIALLO)</t>
    </r>
    <r>
      <rPr>
        <b/>
        <sz val="10"/>
        <color indexed="56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(La compilazione di questa sheet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delle sheet  "</t>
    </r>
    <r>
      <rPr>
        <b/>
        <sz val="10"/>
        <rFont val="Arial"/>
        <family val="2"/>
      </rPr>
      <t>SECTION 3- BUDGET"</t>
    </r>
    <r>
      <rPr>
        <sz val="10"/>
        <rFont val="Arial"/>
        <family val="2"/>
      </rPr>
      <t xml:space="preserve"> </t>
    </r>
  </si>
  <si>
    <r>
      <t xml:space="preserve"> Procedura:                                                                                              Individuare il profilo del  docente/ricercatore attraverso la classe e lo scatto           e rilevare il costo annuo </t>
    </r>
    <r>
      <rPr>
        <b/>
        <sz val="10"/>
        <rFont val="Arial"/>
        <family val="2"/>
      </rPr>
      <t xml:space="preserve">diminuito dal costo IRAP annuale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</si>
  <si>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r>
      <rPr>
        <b/>
        <sz val="12"/>
        <rFont val="Arial"/>
        <family val="2"/>
      </rPr>
      <t>(a)</t>
    </r>
    <r>
      <rPr>
        <sz val="10"/>
        <rFont val="Arial"/>
        <family val="2"/>
      </rPr>
      <t xml:space="preserve"> covering eligible 'start-up' costs for a PI moving from another country to the EU or an AC as a consequence of receiving an ERC grant;                                                                    </t>
    </r>
  </si>
  <si>
    <r>
      <rPr>
        <b/>
        <sz val="12"/>
        <rFont val="Arial"/>
        <family val="2"/>
      </rPr>
      <t>(b)</t>
    </r>
    <r>
      <rPr>
        <sz val="10"/>
        <rFont val="Arial"/>
        <family val="2"/>
      </rPr>
      <t xml:space="preserve"> the purchase of major equipment;</t>
    </r>
  </si>
  <si>
    <r>
      <rPr>
        <b/>
        <sz val="12"/>
        <rFont val="Arial"/>
        <family val="2"/>
      </rPr>
      <t>(c)</t>
    </r>
    <r>
      <rPr>
        <sz val="10"/>
        <rFont val="Arial"/>
        <family val="2"/>
      </rPr>
      <t xml:space="preserve"> access  to large facilities </t>
    </r>
  </si>
  <si>
    <r>
      <rPr>
        <b/>
        <sz val="12"/>
        <rFont val="Arial"/>
        <family val="2"/>
      </rPr>
      <t>(d)</t>
    </r>
    <r>
      <rPr>
        <sz val="10"/>
        <rFont val="Arial"/>
        <family val="2"/>
      </rPr>
      <t xml:space="preserve"> other major experimental and field work costs, excluding personnel costs, then you need to fully justify it in the description of resources. </t>
    </r>
  </si>
  <si>
    <r>
      <rPr>
        <b/>
        <u val="single"/>
        <sz val="12"/>
        <rFont val="Arial"/>
        <family val="2"/>
      </rPr>
      <t xml:space="preserve">If additional funding </t>
    </r>
    <r>
      <rPr>
        <sz val="12"/>
        <rFont val="Arial"/>
        <family val="2"/>
      </rPr>
      <t xml:space="preserve">above the ceiling of 1.500.000 € for STG is requested for:  </t>
    </r>
  </si>
  <si>
    <r>
      <rPr>
        <b/>
        <u val="single"/>
        <sz val="12"/>
        <rFont val="Arial"/>
        <family val="2"/>
      </rPr>
      <t>Additional funding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is not </t>
    </r>
    <r>
      <rPr>
        <sz val="10"/>
        <rFont val="Arial"/>
        <family val="2"/>
      </rPr>
      <t xml:space="preserve">subject to pro-rata temporis reduction for projects of shorter duration
                                                                                                                     </t>
    </r>
  </si>
  <si>
    <r>
      <t xml:space="preserve">...then </t>
    </r>
    <r>
      <rPr>
        <b/>
        <sz val="14"/>
        <rFont val="Arial"/>
        <family val="2"/>
      </rPr>
      <t xml:space="preserve">you need to fully justify it in the description of resources. </t>
    </r>
  </si>
  <si>
    <t>HORIZON EUROPE_ ERC   "STARTING GRANT"</t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</si>
  <si>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</si>
  <si>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 xml:space="preserve">COMPILAZIONE OBBLIGATORIA </t>
  </si>
  <si>
    <r>
      <rPr>
        <b/>
        <sz val="18"/>
        <color indexed="60"/>
        <rFont val="Arial"/>
        <family val="2"/>
      </rPr>
      <t>**</t>
    </r>
    <r>
      <rPr>
        <b/>
        <sz val="8"/>
        <color indexed="60"/>
        <rFont val="Arial"/>
        <family val="2"/>
      </rPr>
      <t xml:space="preserve">Max </t>
    </r>
  </si>
  <si>
    <r>
      <t xml:space="preserve">D. Internally invoiced goods and services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(no Indirect costs)</t>
    </r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</si>
  <si>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</si>
  <si>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rPr>
        <sz val="18"/>
        <color indexed="60"/>
        <rFont val="Arial"/>
        <family val="2"/>
      </rPr>
      <t>**</t>
    </r>
    <r>
      <rPr>
        <sz val="10"/>
        <rFont val="Arial"/>
        <family val="2"/>
      </rPr>
      <t xml:space="preserve"> The maximum award is reduced pro rata temporis for projects of a shorter duration                                                        
</t>
    </r>
  </si>
  <si>
    <r>
      <rPr>
        <b/>
        <sz val="12"/>
        <rFont val="Arial"/>
        <family val="2"/>
      </rPr>
      <t>B.  Subcontracting Costs</t>
    </r>
    <r>
      <rPr>
        <sz val="12"/>
        <rFont val="Arial"/>
        <family val="2"/>
      </rPr>
      <t xml:space="preserve">   </t>
    </r>
    <r>
      <rPr>
        <sz val="10"/>
        <color indexed="60"/>
        <rFont val="Arial"/>
        <family val="2"/>
      </rPr>
      <t xml:space="preserve"> (no Indirect costs)</t>
    </r>
  </si>
  <si>
    <r>
      <t>D. Internally invoiced goods and services</t>
    </r>
    <r>
      <rPr>
        <sz val="10"/>
        <color indexed="1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  (no Indirect costs)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NOT APPLICABLE</t>
    </r>
  </si>
  <si>
    <r>
      <t>Il calcolo del costo del personale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della sheet permette di pianificare  l'utilizzo del personale coinvolto nel progetto  (effort mesi /uomo)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 del personale nella sheet " HE_ERC"</t>
    </r>
  </si>
  <si>
    <r>
      <t xml:space="preserve">Spese di viaggio e soggiorno </t>
    </r>
    <r>
      <rPr>
        <i/>
        <sz val="10"/>
        <rFont val="Arial"/>
        <family val="2"/>
      </rPr>
      <t xml:space="preserve">  (raccolta dati,  rimborso spese relatori)</t>
    </r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</si>
  <si>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</si>
  <si>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ATTENZIONE:  se vengono utilizzate TERZE PARTI chiamare Uffici Ricerca (https://www.unimi.it/it/ugov/ou-structure/settore-progettazione-della-ricerca)</t>
  </si>
  <si>
    <t xml:space="preserve">Researcher   (PI)    </t>
  </si>
  <si>
    <t>Temporary research contract</t>
  </si>
  <si>
    <t xml:space="preserve">Temporary research contract </t>
  </si>
  <si>
    <t xml:space="preserve"> Temporary research contrat </t>
  </si>
  <si>
    <t xml:space="preserve">Temporary resarch contract </t>
  </si>
  <si>
    <t xml:space="preserve">Technical staff      </t>
  </si>
  <si>
    <t xml:space="preserve">Other personnel </t>
  </si>
  <si>
    <t>Other personnel</t>
  </si>
  <si>
    <t>Average personnel cost</t>
  </si>
  <si>
    <t>Ritenuta Ente (4% del Requested Grant)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</si>
</sst>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24"/>
      <name val="Arial Rounded MT Bold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sz val="12"/>
      <name val="Calibri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60"/>
      <name val="Arial"/>
      <family val="2"/>
    </font>
    <font>
      <b/>
      <u val="single"/>
      <sz val="12"/>
      <name val="Arial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u val="single"/>
      <sz val="16"/>
      <color indexed="60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b/>
      <sz val="18"/>
      <color indexed="60"/>
      <name val="Arial"/>
      <family val="2"/>
    </font>
    <font>
      <sz val="18"/>
      <color indexed="60"/>
      <name val="Arial"/>
      <family val="2"/>
    </font>
    <font>
      <u val="single"/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0"/>
      <color indexed="60"/>
      <name val="Arial"/>
      <family val="2"/>
    </font>
    <font>
      <sz val="8"/>
      <color indexed="60"/>
      <name val="Arial"/>
      <family val="2"/>
    </font>
    <font>
      <i/>
      <sz val="10"/>
      <color indexed="55"/>
      <name val="Arial"/>
      <family val="2"/>
    </font>
    <font>
      <b/>
      <sz val="16"/>
      <color indexed="6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22"/>
      <color indexed="56"/>
      <name val="Aharoni"/>
      <family val="0"/>
    </font>
    <font>
      <b/>
      <sz val="16"/>
      <color indexed="56"/>
      <name val="Berlin Sans FB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8"/>
      <color rgb="FF222222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sz val="8"/>
      <color rgb="FFC00000"/>
      <name val="Arial"/>
      <family val="2"/>
    </font>
    <font>
      <i/>
      <sz val="10"/>
      <color theme="0" tint="-0.3499799966812134"/>
      <name val="Arial"/>
      <family val="2"/>
    </font>
    <font>
      <b/>
      <sz val="16"/>
      <color rgb="FFC00000"/>
      <name val="Arial"/>
      <family val="2"/>
    </font>
    <font>
      <b/>
      <sz val="10"/>
      <color theme="1" tint="0.49998000264167786"/>
      <name val="Arial"/>
      <family val="2"/>
    </font>
    <font>
      <sz val="10"/>
      <color theme="0" tint="-0.4999699890613556"/>
      <name val="Arial"/>
      <family val="2"/>
    </font>
    <font>
      <b/>
      <sz val="8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b/>
      <sz val="22"/>
      <color rgb="FF002060"/>
      <name val="Aharoni"/>
      <family val="0"/>
    </font>
    <font>
      <b/>
      <sz val="16"/>
      <color rgb="FF002060"/>
      <name val="Berlin Sans FB"/>
      <family val="2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 style="medium"/>
      <top style="medium"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2" applyNumberFormat="0" applyFill="0" applyAlignment="0" applyProtection="0"/>
    <xf numFmtId="0" fontId="100" fillId="21" borderId="3" applyNumberFormat="0" applyAlignment="0" applyProtection="0"/>
    <xf numFmtId="0" fontId="3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2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3" fillId="29" borderId="0" applyNumberFormat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2" xfId="57" applyNumberFormat="1" applyFont="1" applyBorder="1" applyAlignment="1">
      <alignment vertical="center"/>
    </xf>
    <xf numFmtId="172" fontId="0" fillId="0" borderId="13" xfId="57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2" fontId="0" fillId="0" borderId="14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172" fontId="0" fillId="0" borderId="16" xfId="5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2" fontId="0" fillId="0" borderId="17" xfId="57" applyNumberFormat="1" applyFont="1" applyBorder="1" applyAlignment="1">
      <alignment horizontal="center" vertical="center"/>
    </xf>
    <xf numFmtId="172" fontId="0" fillId="0" borderId="18" xfId="57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center" vertical="center"/>
    </xf>
    <xf numFmtId="172" fontId="0" fillId="0" borderId="18" xfId="57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textRotation="90"/>
    </xf>
    <xf numFmtId="172" fontId="0" fillId="0" borderId="17" xfId="57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90" wrapText="1"/>
    </xf>
    <xf numFmtId="172" fontId="0" fillId="0" borderId="21" xfId="57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19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8" xfId="0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vertical="center"/>
    </xf>
    <xf numFmtId="172" fontId="0" fillId="0" borderId="26" xfId="57" applyNumberFormat="1" applyFont="1" applyFill="1" applyBorder="1" applyAlignment="1">
      <alignment horizontal="center" vertical="center"/>
    </xf>
    <xf numFmtId="172" fontId="0" fillId="0" borderId="27" xfId="57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72" fontId="3" fillId="34" borderId="19" xfId="57" applyNumberFormat="1" applyFont="1" applyFill="1" applyBorder="1" applyAlignment="1">
      <alignment horizontal="center" vertical="center"/>
    </xf>
    <xf numFmtId="172" fontId="3" fillId="34" borderId="13" xfId="57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172" fontId="0" fillId="0" borderId="14" xfId="57" applyNumberFormat="1" applyFont="1" applyBorder="1" applyAlignment="1">
      <alignment horizontal="center" vertical="center"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172" fontId="0" fillId="0" borderId="26" xfId="57" applyNumberFormat="1" applyFont="1" applyFill="1" applyBorder="1" applyAlignment="1">
      <alignment vertical="center"/>
    </xf>
    <xf numFmtId="172" fontId="5" fillId="0" borderId="26" xfId="57" applyNumberFormat="1" applyFont="1" applyFill="1" applyBorder="1" applyAlignment="1">
      <alignment vertical="center"/>
    </xf>
    <xf numFmtId="172" fontId="5" fillId="0" borderId="31" xfId="57" applyNumberFormat="1" applyFont="1" applyBorder="1" applyAlignment="1">
      <alignment vertical="center"/>
    </xf>
    <xf numFmtId="172" fontId="114" fillId="0" borderId="0" xfId="57" applyNumberFormat="1" applyFont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6" fillId="35" borderId="4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17" fillId="0" borderId="43" xfId="0" applyFont="1" applyBorder="1" applyAlignment="1">
      <alignment horizontal="center"/>
    </xf>
    <xf numFmtId="0" fontId="118" fillId="0" borderId="43" xfId="0" applyFont="1" applyBorder="1" applyAlignment="1">
      <alignment/>
    </xf>
    <xf numFmtId="0" fontId="117" fillId="0" borderId="43" xfId="0" applyFont="1" applyBorder="1" applyAlignment="1">
      <alignment horizontal="center" wrapText="1"/>
    </xf>
    <xf numFmtId="0" fontId="117" fillId="0" borderId="45" xfId="0" applyFont="1" applyBorder="1" applyAlignment="1">
      <alignment horizontal="center"/>
    </xf>
    <xf numFmtId="0" fontId="0" fillId="0" borderId="42" xfId="0" applyBorder="1" applyAlignment="1">
      <alignment wrapText="1"/>
    </xf>
    <xf numFmtId="3" fontId="0" fillId="0" borderId="43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0" fillId="34" borderId="43" xfId="0" applyNumberFormat="1" applyFill="1" applyBorder="1" applyAlignment="1">
      <alignment/>
    </xf>
    <xf numFmtId="0" fontId="0" fillId="34" borderId="45" xfId="0" applyFill="1" applyBorder="1" applyAlignment="1">
      <alignment/>
    </xf>
    <xf numFmtId="172" fontId="119" fillId="34" borderId="43" xfId="0" applyNumberFormat="1" applyFont="1" applyFill="1" applyBorder="1" applyAlignment="1">
      <alignment/>
    </xf>
    <xf numFmtId="172" fontId="119" fillId="34" borderId="44" xfId="0" applyNumberFormat="1" applyFont="1" applyFill="1" applyBorder="1" applyAlignment="1">
      <alignment wrapText="1"/>
    </xf>
    <xf numFmtId="0" fontId="0" fillId="0" borderId="46" xfId="0" applyBorder="1" applyAlignment="1">
      <alignment/>
    </xf>
    <xf numFmtId="3" fontId="0" fillId="0" borderId="43" xfId="0" applyNumberFormat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10" fontId="0" fillId="34" borderId="43" xfId="0" applyNumberForma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164" fontId="77" fillId="34" borderId="43" xfId="0" applyNumberFormat="1" applyFont="1" applyFill="1" applyBorder="1" applyAlignment="1">
      <alignment horizontal="center"/>
    </xf>
    <xf numFmtId="0" fontId="0" fillId="0" borderId="12" xfId="110" applyBorder="1">
      <alignment/>
      <protection/>
    </xf>
    <xf numFmtId="165" fontId="0" fillId="0" borderId="1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26" xfId="110" applyBorder="1">
      <alignment/>
      <protection/>
    </xf>
    <xf numFmtId="165" fontId="0" fillId="0" borderId="26" xfId="81" applyNumberFormat="1" applyFont="1" applyBorder="1" applyAlignment="1">
      <alignment/>
    </xf>
    <xf numFmtId="0" fontId="3" fillId="36" borderId="30" xfId="110" applyFont="1" applyFill="1" applyBorder="1" applyAlignment="1">
      <alignment horizontal="center" vertical="center" wrapText="1"/>
      <protection/>
    </xf>
    <xf numFmtId="165" fontId="3" fillId="36" borderId="30" xfId="81" applyFont="1" applyFill="1" applyBorder="1" applyAlignment="1">
      <alignment horizontal="center" vertical="center" wrapText="1"/>
    </xf>
    <xf numFmtId="0" fontId="3" fillId="37" borderId="30" xfId="110" applyFont="1" applyFill="1" applyBorder="1" applyAlignment="1">
      <alignment horizontal="center" vertical="center" wrapText="1"/>
      <protection/>
    </xf>
    <xf numFmtId="165" fontId="3" fillId="36" borderId="30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4" borderId="35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165" fontId="0" fillId="34" borderId="10" xfId="110" applyNumberFormat="1" applyFill="1" applyBorder="1">
      <alignment/>
      <protection/>
    </xf>
    <xf numFmtId="0" fontId="0" fillId="34" borderId="47" xfId="110" applyFill="1" applyBorder="1">
      <alignment/>
      <protection/>
    </xf>
    <xf numFmtId="0" fontId="0" fillId="34" borderId="11" xfId="110" applyFill="1" applyBorder="1" applyAlignment="1">
      <alignment horizontal="center" vertical="center"/>
      <protection/>
    </xf>
    <xf numFmtId="165" fontId="3" fillId="34" borderId="30" xfId="81" applyFont="1" applyFill="1" applyBorder="1" applyAlignment="1">
      <alignment vertical="center"/>
    </xf>
    <xf numFmtId="0" fontId="0" fillId="0" borderId="15" xfId="110" applyBorder="1">
      <alignment/>
      <protection/>
    </xf>
    <xf numFmtId="0" fontId="3" fillId="0" borderId="15" xfId="110" applyFont="1" applyFill="1" applyBorder="1">
      <alignment/>
      <protection/>
    </xf>
    <xf numFmtId="165" fontId="3" fillId="38" borderId="30" xfId="110" applyNumberFormat="1" applyFont="1" applyFill="1" applyBorder="1">
      <alignment/>
      <protection/>
    </xf>
    <xf numFmtId="0" fontId="0" fillId="0" borderId="28" xfId="110" applyBorder="1">
      <alignment/>
      <protection/>
    </xf>
    <xf numFmtId="172" fontId="0" fillId="0" borderId="48" xfId="57" applyNumberFormat="1" applyFont="1" applyBorder="1" applyAlignment="1">
      <alignment horizontal="center" vertical="center"/>
    </xf>
    <xf numFmtId="172" fontId="0" fillId="0" borderId="49" xfId="57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wrapText="1"/>
    </xf>
    <xf numFmtId="172" fontId="0" fillId="37" borderId="30" xfId="57" applyNumberFormat="1" applyFont="1" applyFill="1" applyBorder="1" applyAlignment="1">
      <alignment vertical="center"/>
    </xf>
    <xf numFmtId="172" fontId="0" fillId="0" borderId="21" xfId="57" applyNumberFormat="1" applyFont="1" applyBorder="1" applyAlignment="1">
      <alignment vertical="center"/>
    </xf>
    <xf numFmtId="172" fontId="3" fillId="34" borderId="30" xfId="57" applyNumberFormat="1" applyFont="1" applyFill="1" applyBorder="1" applyAlignment="1">
      <alignment vertical="center"/>
    </xf>
    <xf numFmtId="172" fontId="3" fillId="34" borderId="10" xfId="57" applyNumberFormat="1" applyFont="1" applyFill="1" applyBorder="1" applyAlignment="1">
      <alignment vertical="center"/>
    </xf>
    <xf numFmtId="0" fontId="0" fillId="0" borderId="0" xfId="0" applyAlignment="1">
      <alignment/>
    </xf>
    <xf numFmtId="0" fontId="120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20" fillId="0" borderId="0" xfId="0" applyNumberFormat="1" applyFont="1" applyAlignment="1">
      <alignment horizontal="center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 horizontal="center"/>
    </xf>
    <xf numFmtId="0" fontId="3" fillId="0" borderId="43" xfId="0" applyFont="1" applyFill="1" applyBorder="1" applyAlignment="1">
      <alignment vertical="center"/>
    </xf>
    <xf numFmtId="172" fontId="0" fillId="34" borderId="43" xfId="57" applyNumberFormat="1" applyFont="1" applyFill="1" applyBorder="1" applyAlignment="1">
      <alignment vertical="center"/>
    </xf>
    <xf numFmtId="172" fontId="0" fillId="30" borderId="43" xfId="57" applyNumberFormat="1" applyFont="1" applyFill="1" applyBorder="1" applyAlignment="1">
      <alignment vertical="center"/>
    </xf>
    <xf numFmtId="172" fontId="25" fillId="37" borderId="43" xfId="0" applyNumberFormat="1" applyFont="1" applyFill="1" applyBorder="1" applyAlignment="1">
      <alignment vertical="center" wrapText="1"/>
    </xf>
    <xf numFmtId="165" fontId="0" fillId="34" borderId="40" xfId="81" applyNumberFormat="1" applyFont="1" applyFill="1" applyBorder="1" applyAlignment="1">
      <alignment vertical="center"/>
    </xf>
    <xf numFmtId="0" fontId="0" fillId="0" borderId="36" xfId="110" applyFont="1" applyFill="1" applyBorder="1" applyAlignment="1">
      <alignment vertical="center"/>
      <protection/>
    </xf>
    <xf numFmtId="165" fontId="0" fillId="0" borderId="44" xfId="81" applyFont="1" applyFill="1" applyBorder="1" applyAlignment="1">
      <alignment vertical="center"/>
    </xf>
    <xf numFmtId="0" fontId="0" fillId="0" borderId="52" xfId="110" applyFill="1" applyBorder="1" applyAlignment="1">
      <alignment vertical="center"/>
      <protection/>
    </xf>
    <xf numFmtId="165" fontId="0" fillId="0" borderId="53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14" xfId="0" applyFill="1" applyBorder="1" applyAlignment="1">
      <alignment vertical="center" wrapText="1"/>
    </xf>
    <xf numFmtId="0" fontId="0" fillId="4" borderId="33" xfId="110" applyFill="1" applyBorder="1" applyAlignment="1">
      <alignment horizontal="center" vertical="center"/>
      <protection/>
    </xf>
    <xf numFmtId="0" fontId="0" fillId="4" borderId="38" xfId="110" applyFill="1" applyBorder="1" applyAlignment="1">
      <alignment horizontal="center" vertical="center"/>
      <protection/>
    </xf>
    <xf numFmtId="0" fontId="0" fillId="4" borderId="54" xfId="110" applyFill="1" applyBorder="1" applyAlignment="1">
      <alignment horizontal="center" vertical="center"/>
      <protection/>
    </xf>
    <xf numFmtId="0" fontId="0" fillId="4" borderId="43" xfId="110" applyFill="1" applyBorder="1" applyAlignment="1">
      <alignment horizontal="center" vertical="center"/>
      <protection/>
    </xf>
    <xf numFmtId="0" fontId="119" fillId="33" borderId="42" xfId="0" applyFont="1" applyFill="1" applyBorder="1" applyAlignment="1">
      <alignment/>
    </xf>
    <xf numFmtId="0" fontId="119" fillId="39" borderId="41" xfId="0" applyFont="1" applyFill="1" applyBorder="1" applyAlignment="1">
      <alignment/>
    </xf>
    <xf numFmtId="0" fontId="119" fillId="39" borderId="42" xfId="0" applyFont="1" applyFill="1" applyBorder="1" applyAlignment="1">
      <alignment/>
    </xf>
    <xf numFmtId="172" fontId="119" fillId="39" borderId="43" xfId="0" applyNumberFormat="1" applyFont="1" applyFill="1" applyBorder="1" applyAlignment="1">
      <alignment/>
    </xf>
    <xf numFmtId="172" fontId="119" fillId="39" borderId="44" xfId="0" applyNumberFormat="1" applyFont="1" applyFill="1" applyBorder="1" applyAlignment="1">
      <alignment wrapText="1"/>
    </xf>
    <xf numFmtId="0" fontId="119" fillId="40" borderId="41" xfId="0" applyFont="1" applyFill="1" applyBorder="1" applyAlignment="1">
      <alignment/>
    </xf>
    <xf numFmtId="0" fontId="119" fillId="40" borderId="42" xfId="0" applyFont="1" applyFill="1" applyBorder="1" applyAlignment="1">
      <alignment/>
    </xf>
    <xf numFmtId="172" fontId="119" fillId="40" borderId="43" xfId="0" applyNumberFormat="1" applyFont="1" applyFill="1" applyBorder="1" applyAlignment="1">
      <alignment/>
    </xf>
    <xf numFmtId="0" fontId="3" fillId="0" borderId="52" xfId="0" applyFont="1" applyBorder="1" applyAlignment="1">
      <alignment/>
    </xf>
    <xf numFmtId="164" fontId="77" fillId="40" borderId="43" xfId="0" applyNumberFormat="1" applyFont="1" applyFill="1" applyBorder="1" applyAlignment="1">
      <alignment horizontal="center"/>
    </xf>
    <xf numFmtId="0" fontId="77" fillId="40" borderId="42" xfId="0" applyFont="1" applyFill="1" applyBorder="1" applyAlignment="1">
      <alignment wrapText="1"/>
    </xf>
    <xf numFmtId="0" fontId="0" fillId="40" borderId="42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41" borderId="0" xfId="57" applyNumberFormat="1" applyFont="1" applyFill="1" applyAlignment="1">
      <alignment vertical="center"/>
    </xf>
    <xf numFmtId="0" fontId="0" fillId="41" borderId="0" xfId="0" applyFont="1" applyFill="1" applyAlignment="1">
      <alignment/>
    </xf>
    <xf numFmtId="172" fontId="0" fillId="41" borderId="0" xfId="57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37" borderId="43" xfId="0" applyFont="1" applyFill="1" applyBorder="1" applyAlignment="1">
      <alignment vertical="center"/>
    </xf>
    <xf numFmtId="0" fontId="36" fillId="16" borderId="30" xfId="0" applyFont="1" applyFill="1" applyBorder="1" applyAlignment="1">
      <alignment wrapText="1"/>
    </xf>
    <xf numFmtId="0" fontId="0" fillId="0" borderId="41" xfId="0" applyFont="1" applyBorder="1" applyAlignment="1">
      <alignment/>
    </xf>
    <xf numFmtId="0" fontId="121" fillId="0" borderId="43" xfId="0" applyFont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wrapText="1"/>
    </xf>
    <xf numFmtId="10" fontId="0" fillId="0" borderId="43" xfId="0" applyNumberFormat="1" applyFill="1" applyBorder="1" applyAlignment="1">
      <alignment/>
    </xf>
    <xf numFmtId="172" fontId="0" fillId="0" borderId="43" xfId="66" applyNumberFormat="1" applyFont="1" applyBorder="1" applyAlignment="1">
      <alignment/>
    </xf>
    <xf numFmtId="172" fontId="0" fillId="34" borderId="43" xfId="66" applyNumberFormat="1" applyFont="1" applyFill="1" applyBorder="1" applyAlignment="1">
      <alignment/>
    </xf>
    <xf numFmtId="172" fontId="0" fillId="34" borderId="44" xfId="66" applyNumberFormat="1" applyFont="1" applyFill="1" applyBorder="1" applyAlignment="1">
      <alignment/>
    </xf>
    <xf numFmtId="0" fontId="117" fillId="42" borderId="41" xfId="0" applyFont="1" applyFill="1" applyBorder="1" applyAlignment="1">
      <alignment/>
    </xf>
    <xf numFmtId="0" fontId="35" fillId="43" borderId="42" xfId="0" applyFont="1" applyFill="1" applyBorder="1" applyAlignment="1">
      <alignment/>
    </xf>
    <xf numFmtId="0" fontId="119" fillId="42" borderId="42" xfId="0" applyFont="1" applyFill="1" applyBorder="1" applyAlignment="1">
      <alignment/>
    </xf>
    <xf numFmtId="172" fontId="35" fillId="43" borderId="43" xfId="72" applyNumberFormat="1" applyFont="1" applyFill="1" applyBorder="1" applyAlignment="1">
      <alignment/>
    </xf>
    <xf numFmtId="172" fontId="119" fillId="34" borderId="43" xfId="66" applyNumberFormat="1" applyFont="1" applyFill="1" applyBorder="1" applyAlignment="1">
      <alignment/>
    </xf>
    <xf numFmtId="177" fontId="119" fillId="42" borderId="43" xfId="66" applyNumberFormat="1" applyFont="1" applyFill="1" applyBorder="1" applyAlignment="1">
      <alignment/>
    </xf>
    <xf numFmtId="178" fontId="119" fillId="42" borderId="43" xfId="0" applyNumberFormat="1" applyFont="1" applyFill="1" applyBorder="1" applyAlignment="1">
      <alignment/>
    </xf>
    <xf numFmtId="172" fontId="119" fillId="34" borderId="45" xfId="66" applyNumberFormat="1" applyFont="1" applyFill="1" applyBorder="1" applyAlignment="1">
      <alignment wrapText="1"/>
    </xf>
    <xf numFmtId="172" fontId="119" fillId="39" borderId="43" xfId="66" applyNumberFormat="1" applyFont="1" applyFill="1" applyBorder="1" applyAlignment="1">
      <alignment/>
    </xf>
    <xf numFmtId="178" fontId="119" fillId="39" borderId="43" xfId="0" applyNumberFormat="1" applyFont="1" applyFill="1" applyBorder="1" applyAlignment="1">
      <alignment/>
    </xf>
    <xf numFmtId="172" fontId="119" fillId="39" borderId="45" xfId="66" applyNumberFormat="1" applyFont="1" applyFill="1" applyBorder="1" applyAlignment="1">
      <alignment wrapText="1"/>
    </xf>
    <xf numFmtId="0" fontId="119" fillId="42" borderId="41" xfId="0" applyFont="1" applyFill="1" applyBorder="1" applyAlignment="1">
      <alignment/>
    </xf>
    <xf numFmtId="172" fontId="119" fillId="42" borderId="43" xfId="66" applyNumberFormat="1" applyFont="1" applyFill="1" applyBorder="1" applyAlignment="1">
      <alignment/>
    </xf>
    <xf numFmtId="178" fontId="119" fillId="42" borderId="43" xfId="66" applyNumberFormat="1" applyFont="1" applyFill="1" applyBorder="1" applyAlignment="1">
      <alignment/>
    </xf>
    <xf numFmtId="2" fontId="119" fillId="42" borderId="44" xfId="66" applyNumberFormat="1" applyFont="1" applyFill="1" applyBorder="1" applyAlignment="1">
      <alignment/>
    </xf>
    <xf numFmtId="172" fontId="119" fillId="34" borderId="44" xfId="0" applyNumberFormat="1" applyFont="1" applyFill="1" applyBorder="1" applyAlignment="1">
      <alignment/>
    </xf>
    <xf numFmtId="172" fontId="119" fillId="34" borderId="49" xfId="66" applyNumberFormat="1" applyFont="1" applyFill="1" applyBorder="1" applyAlignment="1">
      <alignment wrapText="1"/>
    </xf>
    <xf numFmtId="0" fontId="3" fillId="40" borderId="41" xfId="0" applyFont="1" applyFill="1" applyBorder="1" applyAlignment="1">
      <alignment/>
    </xf>
    <xf numFmtId="172" fontId="0" fillId="40" borderId="43" xfId="66" applyNumberFormat="1" applyFont="1" applyFill="1" applyBorder="1" applyAlignment="1">
      <alignment/>
    </xf>
    <xf numFmtId="177" fontId="0" fillId="40" borderId="44" xfId="66" applyNumberFormat="1" applyFont="1" applyFill="1" applyBorder="1" applyAlignment="1">
      <alignment/>
    </xf>
    <xf numFmtId="172" fontId="0" fillId="40" borderId="44" xfId="66" applyNumberFormat="1" applyFont="1" applyFill="1" applyBorder="1" applyAlignment="1">
      <alignment/>
    </xf>
    <xf numFmtId="172" fontId="0" fillId="40" borderId="49" xfId="66" applyNumberFormat="1" applyFont="1" applyFill="1" applyBorder="1" applyAlignment="1">
      <alignment/>
    </xf>
    <xf numFmtId="0" fontId="0" fillId="44" borderId="55" xfId="0" applyFont="1" applyFill="1" applyBorder="1" applyAlignment="1">
      <alignment/>
    </xf>
    <xf numFmtId="0" fontId="0" fillId="44" borderId="16" xfId="0" applyFill="1" applyBorder="1" applyAlignment="1">
      <alignment/>
    </xf>
    <xf numFmtId="172" fontId="0" fillId="44" borderId="48" xfId="66" applyNumberFormat="1" applyFont="1" applyFill="1" applyBorder="1" applyAlignment="1">
      <alignment/>
    </xf>
    <xf numFmtId="172" fontId="0" fillId="44" borderId="21" xfId="66" applyNumberFormat="1" applyFont="1" applyFill="1" applyBorder="1" applyAlignment="1">
      <alignment/>
    </xf>
    <xf numFmtId="178" fontId="0" fillId="44" borderId="21" xfId="66" applyNumberFormat="1" applyFont="1" applyFill="1" applyBorder="1" applyAlignment="1">
      <alignment/>
    </xf>
    <xf numFmtId="172" fontId="0" fillId="44" borderId="14" xfId="66" applyNumberFormat="1" applyFont="1" applyFill="1" applyBorder="1" applyAlignment="1">
      <alignment/>
    </xf>
    <xf numFmtId="172" fontId="0" fillId="0" borderId="56" xfId="66" applyNumberFormat="1" applyFont="1" applyBorder="1" applyAlignment="1">
      <alignment/>
    </xf>
    <xf numFmtId="172" fontId="0" fillId="0" borderId="53" xfId="66" applyNumberFormat="1" applyFont="1" applyBorder="1" applyAlignment="1">
      <alignment/>
    </xf>
    <xf numFmtId="177" fontId="3" fillId="0" borderId="53" xfId="66" applyNumberFormat="1" applyFont="1" applyBorder="1" applyAlignment="1">
      <alignment/>
    </xf>
    <xf numFmtId="177" fontId="3" fillId="34" borderId="53" xfId="66" applyNumberFormat="1" applyFont="1" applyFill="1" applyBorder="1" applyAlignment="1">
      <alignment/>
    </xf>
    <xf numFmtId="172" fontId="3" fillId="34" borderId="53" xfId="66" applyNumberFormat="1" applyFont="1" applyFill="1" applyBorder="1" applyAlignment="1">
      <alignment/>
    </xf>
    <xf numFmtId="172" fontId="3" fillId="0" borderId="30" xfId="66" applyNumberFormat="1" applyFont="1" applyBorder="1" applyAlignment="1">
      <alignment/>
    </xf>
    <xf numFmtId="183" fontId="0" fillId="0" borderId="38" xfId="0" applyNumberFormat="1" applyBorder="1" applyAlignment="1">
      <alignment/>
    </xf>
    <xf numFmtId="183" fontId="0" fillId="0" borderId="39" xfId="0" applyNumberFormat="1" applyBorder="1" applyAlignment="1">
      <alignment/>
    </xf>
    <xf numFmtId="172" fontId="3" fillId="45" borderId="43" xfId="66" applyNumberFormat="1" applyFont="1" applyFill="1" applyBorder="1" applyAlignment="1">
      <alignment vertical="top" wrapText="1"/>
    </xf>
    <xf numFmtId="0" fontId="0" fillId="0" borderId="43" xfId="0" applyFont="1" applyBorder="1" applyAlignment="1">
      <alignment horizontal="center" wrapText="1"/>
    </xf>
    <xf numFmtId="0" fontId="3" fillId="0" borderId="41" xfId="0" applyFont="1" applyBorder="1" applyAlignment="1">
      <alignment/>
    </xf>
    <xf numFmtId="3" fontId="0" fillId="0" borderId="43" xfId="0" applyNumberFormat="1" applyBorder="1" applyAlignment="1">
      <alignment horizontal="center" vertical="center"/>
    </xf>
    <xf numFmtId="10" fontId="0" fillId="0" borderId="43" xfId="0" applyNumberFormat="1" applyFill="1" applyBorder="1" applyAlignment="1">
      <alignment horizontal="center"/>
    </xf>
    <xf numFmtId="172" fontId="0" fillId="0" borderId="43" xfId="66" applyNumberFormat="1" applyFont="1" applyBorder="1" applyAlignment="1">
      <alignment horizontal="center"/>
    </xf>
    <xf numFmtId="172" fontId="0" fillId="34" borderId="43" xfId="66" applyNumberFormat="1" applyFont="1" applyFill="1" applyBorder="1" applyAlignment="1">
      <alignment horizontal="center"/>
    </xf>
    <xf numFmtId="172" fontId="0" fillId="34" borderId="44" xfId="66" applyNumberFormat="1" applyFont="1" applyFill="1" applyBorder="1" applyAlignment="1">
      <alignment horizontal="center"/>
    </xf>
    <xf numFmtId="0" fontId="119" fillId="46" borderId="42" xfId="0" applyFont="1" applyFill="1" applyBorder="1" applyAlignment="1">
      <alignment/>
    </xf>
    <xf numFmtId="172" fontId="119" fillId="46" borderId="43" xfId="66" applyNumberFormat="1" applyFont="1" applyFill="1" applyBorder="1" applyAlignment="1">
      <alignment/>
    </xf>
    <xf numFmtId="164" fontId="77" fillId="46" borderId="43" xfId="0" applyNumberFormat="1" applyFont="1" applyFill="1" applyBorder="1" applyAlignment="1">
      <alignment horizontal="center"/>
    </xf>
    <xf numFmtId="172" fontId="119" fillId="40" borderId="43" xfId="66" applyNumberFormat="1" applyFont="1" applyFill="1" applyBorder="1" applyAlignment="1">
      <alignment/>
    </xf>
    <xf numFmtId="177" fontId="77" fillId="40" borderId="43" xfId="66" applyNumberFormat="1" applyFont="1" applyFill="1" applyBorder="1" applyAlignment="1">
      <alignment horizontal="center"/>
    </xf>
    <xf numFmtId="172" fontId="77" fillId="40" borderId="43" xfId="66" applyNumberFormat="1" applyFont="1" applyFill="1" applyBorder="1" applyAlignment="1">
      <alignment horizontal="center"/>
    </xf>
    <xf numFmtId="172" fontId="77" fillId="40" borderId="44" xfId="66" applyNumberFormat="1" applyFont="1" applyFill="1" applyBorder="1" applyAlignment="1">
      <alignment horizontal="center"/>
    </xf>
    <xf numFmtId="172" fontId="119" fillId="40" borderId="45" xfId="66" applyNumberFormat="1" applyFont="1" applyFill="1" applyBorder="1" applyAlignment="1">
      <alignment wrapText="1"/>
    </xf>
    <xf numFmtId="177" fontId="119" fillId="42" borderId="44" xfId="66" applyNumberFormat="1" applyFont="1" applyFill="1" applyBorder="1" applyAlignment="1">
      <alignment/>
    </xf>
    <xf numFmtId="0" fontId="117" fillId="40" borderId="41" xfId="0" applyFont="1" applyFill="1" applyBorder="1" applyAlignment="1">
      <alignment/>
    </xf>
    <xf numFmtId="177" fontId="119" fillId="40" borderId="43" xfId="0" applyNumberFormat="1" applyFont="1" applyFill="1" applyBorder="1" applyAlignment="1">
      <alignment/>
    </xf>
    <xf numFmtId="0" fontId="117" fillId="44" borderId="55" xfId="0" applyFont="1" applyFill="1" applyBorder="1" applyAlignment="1">
      <alignment/>
    </xf>
    <xf numFmtId="0" fontId="119" fillId="44" borderId="16" xfId="0" applyFont="1" applyFill="1" applyBorder="1" applyAlignment="1">
      <alignment/>
    </xf>
    <xf numFmtId="172" fontId="119" fillId="44" borderId="48" xfId="66" applyNumberFormat="1" applyFont="1" applyFill="1" applyBorder="1" applyAlignment="1">
      <alignment/>
    </xf>
    <xf numFmtId="164" fontId="77" fillId="44" borderId="48" xfId="0" applyNumberFormat="1" applyFont="1" applyFill="1" applyBorder="1" applyAlignment="1">
      <alignment horizontal="center"/>
    </xf>
    <xf numFmtId="172" fontId="119" fillId="44" borderId="21" xfId="66" applyNumberFormat="1" applyFont="1" applyFill="1" applyBorder="1" applyAlignment="1">
      <alignment/>
    </xf>
    <xf numFmtId="177" fontId="119" fillId="44" borderId="21" xfId="66" applyNumberFormat="1" applyFont="1" applyFill="1" applyBorder="1" applyAlignment="1">
      <alignment/>
    </xf>
    <xf numFmtId="172" fontId="119" fillId="44" borderId="21" xfId="0" applyNumberFormat="1" applyFont="1" applyFill="1" applyBorder="1" applyAlignment="1">
      <alignment/>
    </xf>
    <xf numFmtId="172" fontId="119" fillId="44" borderId="21" xfId="0" applyNumberFormat="1" applyFont="1" applyFill="1" applyBorder="1" applyAlignment="1">
      <alignment wrapText="1"/>
    </xf>
    <xf numFmtId="172" fontId="119" fillId="44" borderId="14" xfId="66" applyNumberFormat="1" applyFont="1" applyFill="1" applyBorder="1" applyAlignment="1">
      <alignment wrapText="1"/>
    </xf>
    <xf numFmtId="0" fontId="2" fillId="0" borderId="52" xfId="0" applyFont="1" applyBorder="1" applyAlignment="1">
      <alignment/>
    </xf>
    <xf numFmtId="172" fontId="3" fillId="0" borderId="53" xfId="6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65" fontId="2" fillId="40" borderId="30" xfId="0" applyNumberFormat="1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183" fontId="0" fillId="0" borderId="57" xfId="0" applyNumberFormat="1" applyBorder="1" applyAlignment="1">
      <alignment/>
    </xf>
    <xf numFmtId="183" fontId="0" fillId="34" borderId="57" xfId="0" applyNumberFormat="1" applyFill="1" applyBorder="1" applyAlignment="1">
      <alignment/>
    </xf>
    <xf numFmtId="0" fontId="0" fillId="0" borderId="24" xfId="0" applyBorder="1" applyAlignment="1">
      <alignment/>
    </xf>
    <xf numFmtId="183" fontId="2" fillId="0" borderId="58" xfId="0" applyNumberFormat="1" applyFont="1" applyBorder="1" applyAlignment="1">
      <alignment/>
    </xf>
    <xf numFmtId="165" fontId="2" fillId="16" borderId="30" xfId="66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8" borderId="43" xfId="0" applyFont="1" applyFill="1" applyBorder="1" applyAlignment="1">
      <alignment horizontal="center" vertical="center" wrapText="1"/>
    </xf>
    <xf numFmtId="0" fontId="0" fillId="19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80" fillId="47" borderId="48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0" fontId="119" fillId="33" borderId="43" xfId="0" applyFont="1" applyFill="1" applyBorder="1" applyAlignment="1">
      <alignment/>
    </xf>
    <xf numFmtId="172" fontId="0" fillId="33" borderId="54" xfId="0" applyNumberFormat="1" applyFill="1" applyBorder="1" applyAlignment="1">
      <alignment/>
    </xf>
    <xf numFmtId="172" fontId="0" fillId="33" borderId="48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72" fontId="119" fillId="33" borderId="54" xfId="66" applyNumberFormat="1" applyFont="1" applyFill="1" applyBorder="1" applyAlignment="1">
      <alignment/>
    </xf>
    <xf numFmtId="172" fontId="119" fillId="33" borderId="38" xfId="66" applyNumberFormat="1" applyFont="1" applyFill="1" applyBorder="1" applyAlignment="1">
      <alignment/>
    </xf>
    <xf numFmtId="0" fontId="119" fillId="48" borderId="41" xfId="0" applyFont="1" applyFill="1" applyBorder="1" applyAlignment="1">
      <alignment/>
    </xf>
    <xf numFmtId="172" fontId="0" fillId="48" borderId="22" xfId="0" applyNumberFormat="1" applyFill="1" applyBorder="1" applyAlignment="1">
      <alignment/>
    </xf>
    <xf numFmtId="164" fontId="114" fillId="48" borderId="31" xfId="0" applyNumberFormat="1" applyFont="1" applyFill="1" applyBorder="1" applyAlignment="1">
      <alignment/>
    </xf>
    <xf numFmtId="172" fontId="0" fillId="48" borderId="54" xfId="0" applyNumberFormat="1" applyFill="1" applyBorder="1" applyAlignment="1">
      <alignment/>
    </xf>
    <xf numFmtId="0" fontId="0" fillId="46" borderId="43" xfId="0" applyFont="1" applyFill="1" applyBorder="1" applyAlignment="1">
      <alignment horizontal="center" vertical="center" wrapText="1"/>
    </xf>
    <xf numFmtId="3" fontId="0" fillId="46" borderId="43" xfId="0" applyNumberFormat="1" applyFill="1" applyBorder="1" applyAlignment="1">
      <alignment horizontal="center" vertical="center"/>
    </xf>
    <xf numFmtId="172" fontId="35" fillId="46" borderId="43" xfId="72" applyNumberFormat="1" applyFont="1" applyFill="1" applyBorder="1" applyAlignment="1">
      <alignment/>
    </xf>
    <xf numFmtId="0" fontId="36" fillId="0" borderId="43" xfId="0" applyFont="1" applyFill="1" applyBorder="1" applyAlignment="1">
      <alignment wrapText="1"/>
    </xf>
    <xf numFmtId="164" fontId="0" fillId="46" borderId="0" xfId="0" applyNumberFormat="1" applyFill="1" applyBorder="1" applyAlignment="1">
      <alignment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7" borderId="43" xfId="106" applyFill="1" applyBorder="1">
      <alignment/>
      <protection/>
    </xf>
    <xf numFmtId="0" fontId="3" fillId="42" borderId="43" xfId="106" applyFont="1" applyFill="1" applyBorder="1">
      <alignment/>
      <protection/>
    </xf>
    <xf numFmtId="165" fontId="3" fillId="42" borderId="43" xfId="57" applyFont="1" applyFill="1" applyBorder="1" applyAlignment="1">
      <alignment/>
    </xf>
    <xf numFmtId="0" fontId="0" fillId="42" borderId="43" xfId="106" applyFont="1" applyFill="1" applyBorder="1" applyAlignment="1">
      <alignment horizontal="right"/>
      <protection/>
    </xf>
    <xf numFmtId="165" fontId="0" fillId="42" borderId="43" xfId="57" applyFont="1" applyFill="1" applyBorder="1" applyAlignment="1">
      <alignment/>
    </xf>
    <xf numFmtId="164" fontId="122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61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6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43" xfId="57" applyFont="1" applyFill="1" applyBorder="1" applyAlignment="1">
      <alignment horizontal="center" vertical="center" wrapText="1"/>
    </xf>
    <xf numFmtId="165" fontId="0" fillId="0" borderId="43" xfId="57" applyFont="1" applyBorder="1" applyAlignment="1">
      <alignment horizontal="center"/>
    </xf>
    <xf numFmtId="165" fontId="3" fillId="0" borderId="43" xfId="57" applyFont="1" applyBorder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165" fontId="0" fillId="0" borderId="43" xfId="57" applyFont="1" applyBorder="1" applyAlignment="1">
      <alignment horizontal="center"/>
    </xf>
    <xf numFmtId="0" fontId="3" fillId="0" borderId="0" xfId="0" applyFont="1" applyAlignment="1">
      <alignment/>
    </xf>
    <xf numFmtId="165" fontId="15" fillId="0" borderId="0" xfId="57" applyNumberFormat="1" applyFont="1" applyAlignment="1">
      <alignment vertical="center"/>
    </xf>
    <xf numFmtId="165" fontId="0" fillId="0" borderId="43" xfId="57" applyFont="1" applyBorder="1" applyAlignment="1">
      <alignment/>
    </xf>
    <xf numFmtId="0" fontId="77" fillId="42" borderId="42" xfId="0" applyFont="1" applyFill="1" applyBorder="1" applyAlignment="1">
      <alignment wrapText="1"/>
    </xf>
    <xf numFmtId="177" fontId="77" fillId="42" borderId="43" xfId="66" applyNumberFormat="1" applyFont="1" applyFill="1" applyBorder="1" applyAlignment="1">
      <alignment horizontal="center"/>
    </xf>
    <xf numFmtId="172" fontId="77" fillId="42" borderId="43" xfId="66" applyNumberFormat="1" applyFont="1" applyFill="1" applyBorder="1" applyAlignment="1">
      <alignment horizontal="center"/>
    </xf>
    <xf numFmtId="172" fontId="77" fillId="34" borderId="43" xfId="66" applyNumberFormat="1" applyFont="1" applyFill="1" applyBorder="1" applyAlignment="1">
      <alignment horizontal="center"/>
    </xf>
    <xf numFmtId="172" fontId="77" fillId="34" borderId="44" xfId="66" applyNumberFormat="1" applyFont="1" applyFill="1" applyBorder="1" applyAlignment="1">
      <alignment horizontal="center"/>
    </xf>
    <xf numFmtId="0" fontId="0" fillId="48" borderId="61" xfId="0" applyFill="1" applyBorder="1" applyAlignment="1">
      <alignment/>
    </xf>
    <xf numFmtId="172" fontId="0" fillId="33" borderId="38" xfId="0" applyNumberFormat="1" applyFill="1" applyBorder="1" applyAlignment="1">
      <alignment/>
    </xf>
    <xf numFmtId="0" fontId="81" fillId="33" borderId="48" xfId="0" applyFont="1" applyFill="1" applyBorder="1" applyAlignment="1">
      <alignment vertical="center"/>
    </xf>
    <xf numFmtId="172" fontId="0" fillId="33" borderId="54" xfId="0" applyNumberFormat="1" applyFont="1" applyFill="1" applyBorder="1" applyAlignment="1">
      <alignment/>
    </xf>
    <xf numFmtId="172" fontId="0" fillId="33" borderId="48" xfId="0" applyNumberFormat="1" applyFont="1" applyFill="1" applyBorder="1" applyAlignment="1">
      <alignment/>
    </xf>
    <xf numFmtId="165" fontId="3" fillId="33" borderId="16" xfId="57" applyFont="1" applyFill="1" applyBorder="1" applyAlignment="1">
      <alignment/>
    </xf>
    <xf numFmtId="172" fontId="0" fillId="0" borderId="19" xfId="57" applyNumberFormat="1" applyFont="1" applyBorder="1" applyAlignment="1">
      <alignment vertical="center"/>
    </xf>
    <xf numFmtId="172" fontId="9" fillId="49" borderId="30" xfId="57" applyNumberFormat="1" applyFont="1" applyFill="1" applyBorder="1" applyAlignment="1">
      <alignment/>
    </xf>
    <xf numFmtId="0" fontId="0" fillId="0" borderId="61" xfId="0" applyFill="1" applyBorder="1" applyAlignment="1">
      <alignment horizontal="center" vertical="center" wrapText="1"/>
    </xf>
    <xf numFmtId="172" fontId="123" fillId="33" borderId="43" xfId="57" applyNumberFormat="1" applyFont="1" applyFill="1" applyBorder="1" applyAlignment="1">
      <alignment vertical="center"/>
    </xf>
    <xf numFmtId="172" fontId="123" fillId="0" borderId="30" xfId="57" applyNumberFormat="1" applyFont="1" applyBorder="1" applyAlignment="1">
      <alignment vertical="center"/>
    </xf>
    <xf numFmtId="172" fontId="123" fillId="0" borderId="30" xfId="57" applyNumberFormat="1" applyFont="1" applyFill="1" applyBorder="1" applyAlignment="1">
      <alignment vertical="center"/>
    </xf>
    <xf numFmtId="172" fontId="123" fillId="33" borderId="43" xfId="57" applyNumberFormat="1" applyFont="1" applyFill="1" applyBorder="1" applyAlignment="1">
      <alignment/>
    </xf>
    <xf numFmtId="172" fontId="123" fillId="0" borderId="62" xfId="57" applyNumberFormat="1" applyFont="1" applyFill="1" applyBorder="1" applyAlignment="1">
      <alignment vertical="center"/>
    </xf>
    <xf numFmtId="172" fontId="123" fillId="0" borderId="63" xfId="57" applyNumberFormat="1" applyFont="1" applyFill="1" applyBorder="1" applyAlignment="1">
      <alignment vertical="center"/>
    </xf>
    <xf numFmtId="172" fontId="124" fillId="0" borderId="63" xfId="57" applyNumberFormat="1" applyFont="1" applyFill="1" applyBorder="1" applyAlignment="1">
      <alignment vertical="center"/>
    </xf>
    <xf numFmtId="172" fontId="124" fillId="0" borderId="64" xfId="57" applyNumberFormat="1" applyFont="1" applyFill="1" applyBorder="1" applyAlignment="1">
      <alignment vertical="center"/>
    </xf>
    <xf numFmtId="172" fontId="119" fillId="42" borderId="43" xfId="57" applyNumberFormat="1" applyFont="1" applyFill="1" applyBorder="1" applyAlignment="1">
      <alignment/>
    </xf>
    <xf numFmtId="165" fontId="0" fillId="0" borderId="27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justify" vertical="center" wrapText="1"/>
    </xf>
    <xf numFmtId="0" fontId="0" fillId="49" borderId="30" xfId="0" applyFont="1" applyFill="1" applyBorder="1" applyAlignment="1">
      <alignment horizontal="justify" vertical="center" wrapText="1"/>
    </xf>
    <xf numFmtId="165" fontId="0" fillId="49" borderId="58" xfId="57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3" fillId="49" borderId="30" xfId="0" applyFont="1" applyFill="1" applyBorder="1" applyAlignment="1">
      <alignment horizontal="right" vertical="center" wrapText="1"/>
    </xf>
    <xf numFmtId="165" fontId="3" fillId="49" borderId="30" xfId="0" applyNumberFormat="1" applyFont="1" applyFill="1" applyBorder="1" applyAlignment="1">
      <alignment horizontal="right" vertical="center" wrapText="1"/>
    </xf>
    <xf numFmtId="165" fontId="0" fillId="0" borderId="60" xfId="57" applyFont="1" applyBorder="1" applyAlignment="1">
      <alignment horizontal="justify" vertical="center" wrapText="1"/>
    </xf>
    <xf numFmtId="165" fontId="0" fillId="0" borderId="27" xfId="57" applyFont="1" applyBorder="1" applyAlignment="1">
      <alignment horizontal="center" vertical="center" wrapText="1"/>
    </xf>
    <xf numFmtId="165" fontId="0" fillId="0" borderId="61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9" borderId="30" xfId="57" applyFont="1" applyFill="1" applyBorder="1" applyAlignment="1">
      <alignment horizontal="justify" vertical="center" wrapText="1"/>
    </xf>
    <xf numFmtId="165" fontId="0" fillId="49" borderId="30" xfId="57" applyFont="1" applyFill="1" applyBorder="1" applyAlignment="1">
      <alignment horizontal="justify" vertical="center" wrapText="1"/>
    </xf>
    <xf numFmtId="165" fontId="0" fillId="49" borderId="58" xfId="57" applyFont="1" applyFill="1" applyBorder="1" applyAlignment="1">
      <alignment horizontal="center" vertical="center" wrapText="1"/>
    </xf>
    <xf numFmtId="165" fontId="0" fillId="0" borderId="48" xfId="57" applyFont="1" applyBorder="1" applyAlignment="1">
      <alignment horizontal="center"/>
    </xf>
    <xf numFmtId="165" fontId="0" fillId="0" borderId="38" xfId="57" applyFont="1" applyBorder="1" applyAlignment="1">
      <alignment horizontal="center"/>
    </xf>
    <xf numFmtId="165" fontId="3" fillId="0" borderId="48" xfId="57" applyFont="1" applyBorder="1" applyAlignment="1">
      <alignment horizontal="center"/>
    </xf>
    <xf numFmtId="165" fontId="3" fillId="49" borderId="30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9" borderId="58" xfId="57" applyFont="1" applyFill="1" applyBorder="1" applyAlignment="1">
      <alignment horizontal="center"/>
    </xf>
    <xf numFmtId="165" fontId="3" fillId="49" borderId="10" xfId="57" applyFont="1" applyFill="1" applyBorder="1" applyAlignment="1">
      <alignment horizontal="center"/>
    </xf>
    <xf numFmtId="165" fontId="3" fillId="0" borderId="30" xfId="0" applyNumberFormat="1" applyFont="1" applyBorder="1" applyAlignment="1">
      <alignment/>
    </xf>
    <xf numFmtId="165" fontId="3" fillId="49" borderId="30" xfId="0" applyNumberFormat="1" applyFont="1" applyFill="1" applyBorder="1" applyAlignment="1">
      <alignment/>
    </xf>
    <xf numFmtId="164" fontId="0" fillId="33" borderId="43" xfId="0" applyNumberFormat="1" applyFont="1" applyFill="1" applyBorder="1" applyAlignment="1">
      <alignment horizontal="center" vertical="center" wrapText="1"/>
    </xf>
    <xf numFmtId="43" fontId="0" fillId="33" borderId="43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72" fontId="122" fillId="0" borderId="30" xfId="0" applyNumberFormat="1" applyFont="1" applyBorder="1" applyAlignment="1">
      <alignment/>
    </xf>
    <xf numFmtId="172" fontId="9" fillId="42" borderId="30" xfId="57" applyNumberFormat="1" applyFont="1" applyFill="1" applyBorder="1" applyAlignment="1">
      <alignment/>
    </xf>
    <xf numFmtId="172" fontId="10" fillId="49" borderId="30" xfId="57" applyNumberFormat="1" applyFont="1" applyFill="1" applyBorder="1" applyAlignment="1">
      <alignment/>
    </xf>
    <xf numFmtId="172" fontId="0" fillId="50" borderId="65" xfId="57" applyNumberFormat="1" applyFont="1" applyFill="1" applyBorder="1" applyAlignment="1">
      <alignment/>
    </xf>
    <xf numFmtId="172" fontId="0" fillId="42" borderId="65" xfId="57" applyNumberFormat="1" applyFont="1" applyFill="1" applyBorder="1" applyAlignment="1">
      <alignment/>
    </xf>
    <xf numFmtId="172" fontId="0" fillId="50" borderId="63" xfId="57" applyNumberFormat="1" applyFont="1" applyFill="1" applyBorder="1" applyAlignment="1">
      <alignment/>
    </xf>
    <xf numFmtId="172" fontId="0" fillId="42" borderId="63" xfId="57" applyNumberFormat="1" applyFont="1" applyFill="1" applyBorder="1" applyAlignment="1">
      <alignment/>
    </xf>
    <xf numFmtId="172" fontId="0" fillId="50" borderId="66" xfId="57" applyNumberFormat="1" applyFont="1" applyFill="1" applyBorder="1" applyAlignment="1">
      <alignment/>
    </xf>
    <xf numFmtId="172" fontId="0" fillId="42" borderId="66" xfId="57" applyNumberFormat="1" applyFont="1" applyFill="1" applyBorder="1" applyAlignment="1">
      <alignment/>
    </xf>
    <xf numFmtId="172" fontId="0" fillId="50" borderId="30" xfId="57" applyNumberFormat="1" applyFont="1" applyFill="1" applyBorder="1" applyAlignment="1">
      <alignment/>
    </xf>
    <xf numFmtId="172" fontId="0" fillId="42" borderId="30" xfId="57" applyNumberFormat="1" applyFont="1" applyFill="1" applyBorder="1" applyAlignment="1">
      <alignment/>
    </xf>
    <xf numFmtId="172" fontId="0" fillId="50" borderId="62" xfId="57" applyNumberFormat="1" applyFont="1" applyFill="1" applyBorder="1" applyAlignment="1">
      <alignment/>
    </xf>
    <xf numFmtId="172" fontId="0" fillId="42" borderId="62" xfId="57" applyNumberFormat="1" applyFont="1" applyFill="1" applyBorder="1" applyAlignment="1">
      <alignment/>
    </xf>
    <xf numFmtId="172" fontId="0" fillId="50" borderId="64" xfId="57" applyNumberFormat="1" applyFont="1" applyFill="1" applyBorder="1" applyAlignment="1">
      <alignment/>
    </xf>
    <xf numFmtId="172" fontId="0" fillId="42" borderId="64" xfId="57" applyNumberFormat="1" applyFont="1" applyFill="1" applyBorder="1" applyAlignment="1">
      <alignment/>
    </xf>
    <xf numFmtId="172" fontId="10" fillId="42" borderId="30" xfId="57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23" fillId="0" borderId="63" xfId="0" applyFont="1" applyFill="1" applyBorder="1" applyAlignment="1">
      <alignment vertical="center"/>
    </xf>
    <xf numFmtId="0" fontId="123" fillId="0" borderId="63" xfId="0" applyFont="1" applyBorder="1" applyAlignment="1">
      <alignment vertical="center"/>
    </xf>
    <xf numFmtId="0" fontId="124" fillId="0" borderId="63" xfId="0" applyFont="1" applyBorder="1" applyAlignment="1">
      <alignment vertical="center"/>
    </xf>
    <xf numFmtId="0" fontId="124" fillId="0" borderId="64" xfId="0" applyFont="1" applyBorder="1" applyAlignment="1">
      <alignment vertical="center"/>
    </xf>
    <xf numFmtId="172" fontId="0" fillId="33" borderId="67" xfId="57" applyNumberFormat="1" applyFont="1" applyFill="1" applyBorder="1" applyAlignment="1">
      <alignment vertical="center"/>
    </xf>
    <xf numFmtId="172" fontId="0" fillId="33" borderId="33" xfId="57" applyNumberFormat="1" applyFont="1" applyFill="1" applyBorder="1" applyAlignment="1">
      <alignment vertical="center"/>
    </xf>
    <xf numFmtId="172" fontId="0" fillId="33" borderId="35" xfId="57" applyNumberFormat="1" applyFont="1" applyFill="1" applyBorder="1" applyAlignment="1">
      <alignment vertical="center"/>
    </xf>
    <xf numFmtId="172" fontId="123" fillId="33" borderId="45" xfId="57" applyNumberFormat="1" applyFont="1" applyFill="1" applyBorder="1" applyAlignment="1">
      <alignment vertical="center"/>
    </xf>
    <xf numFmtId="172" fontId="123" fillId="33" borderId="45" xfId="57" applyNumberFormat="1" applyFont="1" applyFill="1" applyBorder="1" applyAlignment="1">
      <alignment/>
    </xf>
    <xf numFmtId="0" fontId="3" fillId="0" borderId="59" xfId="0" applyFont="1" applyBorder="1" applyAlignment="1">
      <alignment horizontal="center" vertical="center"/>
    </xf>
    <xf numFmtId="172" fontId="0" fillId="0" borderId="15" xfId="57" applyNumberFormat="1" applyFont="1" applyBorder="1" applyAlignment="1">
      <alignment vertical="center"/>
    </xf>
    <xf numFmtId="172" fontId="0" fillId="0" borderId="20" xfId="57" applyNumberFormat="1" applyFont="1" applyBorder="1" applyAlignment="1">
      <alignment vertical="center"/>
    </xf>
    <xf numFmtId="172" fontId="0" fillId="0" borderId="17" xfId="57" applyNumberFormat="1" applyFont="1" applyBorder="1" applyAlignment="1">
      <alignment vertical="center"/>
    </xf>
    <xf numFmtId="172" fontId="0" fillId="34" borderId="41" xfId="57" applyNumberFormat="1" applyFont="1" applyFill="1" applyBorder="1" applyAlignment="1">
      <alignment vertical="center"/>
    </xf>
    <xf numFmtId="172" fontId="0" fillId="34" borderId="45" xfId="57" applyNumberFormat="1" applyFont="1" applyFill="1" applyBorder="1" applyAlignment="1">
      <alignment vertical="center"/>
    </xf>
    <xf numFmtId="172" fontId="0" fillId="30" borderId="41" xfId="57" applyNumberFormat="1" applyFont="1" applyFill="1" applyBorder="1" applyAlignment="1">
      <alignment vertical="center"/>
    </xf>
    <xf numFmtId="172" fontId="0" fillId="30" borderId="45" xfId="57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2" fontId="0" fillId="0" borderId="16" xfId="57" applyNumberFormat="1" applyFont="1" applyFill="1" applyBorder="1" applyAlignment="1">
      <alignment vertical="center"/>
    </xf>
    <xf numFmtId="172" fontId="0" fillId="0" borderId="59" xfId="57" applyNumberFormat="1" applyFont="1" applyBorder="1" applyAlignment="1">
      <alignment vertical="center"/>
    </xf>
    <xf numFmtId="0" fontId="0" fillId="0" borderId="68" xfId="0" applyFill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8" fillId="50" borderId="69" xfId="0" applyFont="1" applyFill="1" applyBorder="1" applyAlignment="1">
      <alignment/>
    </xf>
    <xf numFmtId="0" fontId="8" fillId="50" borderId="50" xfId="0" applyFont="1" applyFill="1" applyBorder="1" applyAlignment="1">
      <alignment/>
    </xf>
    <xf numFmtId="0" fontId="8" fillId="50" borderId="70" xfId="0" applyFont="1" applyFill="1" applyBorder="1" applyAlignment="1">
      <alignment/>
    </xf>
    <xf numFmtId="0" fontId="0" fillId="50" borderId="62" xfId="0" applyFont="1" applyFill="1" applyBorder="1" applyAlignment="1">
      <alignment/>
    </xf>
    <xf numFmtId="0" fontId="0" fillId="50" borderId="63" xfId="0" applyFont="1" applyFill="1" applyBorder="1" applyAlignment="1">
      <alignment/>
    </xf>
    <xf numFmtId="0" fontId="0" fillId="50" borderId="64" xfId="0" applyFont="1" applyFill="1" applyBorder="1" applyAlignment="1">
      <alignment/>
    </xf>
    <xf numFmtId="0" fontId="123" fillId="0" borderId="0" xfId="0" applyFont="1" applyAlignment="1">
      <alignment horizontal="center"/>
    </xf>
    <xf numFmtId="165" fontId="125" fillId="0" borderId="0" xfId="57" applyFont="1" applyAlignment="1">
      <alignment horizontal="center"/>
    </xf>
    <xf numFmtId="0" fontId="125" fillId="0" borderId="0" xfId="0" applyFont="1" applyAlignment="1">
      <alignment horizontal="center"/>
    </xf>
    <xf numFmtId="0" fontId="122" fillId="0" borderId="43" xfId="0" applyFont="1" applyFill="1" applyBorder="1" applyAlignment="1">
      <alignment wrapText="1"/>
    </xf>
    <xf numFmtId="0" fontId="25" fillId="42" borderId="43" xfId="0" applyFont="1" applyFill="1" applyBorder="1" applyAlignment="1">
      <alignment vertical="center" wrapText="1"/>
    </xf>
    <xf numFmtId="172" fontId="123" fillId="42" borderId="43" xfId="57" applyNumberFormat="1" applyFont="1" applyFill="1" applyBorder="1" applyAlignment="1">
      <alignment/>
    </xf>
    <xf numFmtId="172" fontId="123" fillId="42" borderId="45" xfId="57" applyNumberFormat="1" applyFont="1" applyFill="1" applyBorder="1" applyAlignment="1">
      <alignment/>
    </xf>
    <xf numFmtId="172" fontId="123" fillId="42" borderId="56" xfId="57" applyNumberFormat="1" applyFont="1" applyFill="1" applyBorder="1" applyAlignment="1">
      <alignment/>
    </xf>
    <xf numFmtId="172" fontId="123" fillId="42" borderId="71" xfId="57" applyNumberFormat="1" applyFont="1" applyFill="1" applyBorder="1" applyAlignment="1">
      <alignment/>
    </xf>
    <xf numFmtId="172" fontId="0" fillId="42" borderId="41" xfId="57" applyNumberFormat="1" applyFont="1" applyFill="1" applyBorder="1" applyAlignment="1">
      <alignment vertical="center"/>
    </xf>
    <xf numFmtId="172" fontId="0" fillId="42" borderId="43" xfId="57" applyNumberFormat="1" applyFont="1" applyFill="1" applyBorder="1" applyAlignment="1">
      <alignment vertical="center"/>
    </xf>
    <xf numFmtId="172" fontId="0" fillId="42" borderId="45" xfId="57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1" xfId="0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126" fillId="0" borderId="6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172" fontId="0" fillId="42" borderId="67" xfId="57" applyNumberFormat="1" applyFont="1" applyFill="1" applyBorder="1" applyAlignment="1">
      <alignment vertical="center"/>
    </xf>
    <xf numFmtId="172" fontId="0" fillId="42" borderId="33" xfId="57" applyNumberFormat="1" applyFont="1" applyFill="1" applyBorder="1" applyAlignment="1">
      <alignment vertical="center"/>
    </xf>
    <xf numFmtId="172" fontId="0" fillId="42" borderId="35" xfId="57" applyNumberFormat="1" applyFont="1" applyFill="1" applyBorder="1" applyAlignment="1">
      <alignment vertical="center"/>
    </xf>
    <xf numFmtId="172" fontId="0" fillId="42" borderId="55" xfId="57" applyNumberFormat="1" applyFont="1" applyFill="1" applyBorder="1" applyAlignment="1">
      <alignment vertical="center"/>
    </xf>
    <xf numFmtId="172" fontId="0" fillId="42" borderId="48" xfId="57" applyNumberFormat="1" applyFont="1" applyFill="1" applyBorder="1" applyAlignment="1">
      <alignment vertical="center"/>
    </xf>
    <xf numFmtId="172" fontId="0" fillId="42" borderId="49" xfId="57" applyNumberFormat="1" applyFont="1" applyFill="1" applyBorder="1" applyAlignment="1">
      <alignment vertical="center"/>
    </xf>
    <xf numFmtId="172" fontId="0" fillId="42" borderId="72" xfId="57" applyNumberFormat="1" applyFont="1" applyFill="1" applyBorder="1" applyAlignment="1">
      <alignment vertical="center"/>
    </xf>
    <xf numFmtId="172" fontId="0" fillId="42" borderId="73" xfId="57" applyNumberFormat="1" applyFont="1" applyFill="1" applyBorder="1" applyAlignment="1">
      <alignment vertical="center"/>
    </xf>
    <xf numFmtId="172" fontId="0" fillId="42" borderId="74" xfId="57" applyNumberFormat="1" applyFont="1" applyFill="1" applyBorder="1" applyAlignment="1">
      <alignment vertical="center"/>
    </xf>
    <xf numFmtId="172" fontId="0" fillId="42" borderId="52" xfId="57" applyNumberFormat="1" applyFont="1" applyFill="1" applyBorder="1" applyAlignment="1">
      <alignment vertical="center"/>
    </xf>
    <xf numFmtId="172" fontId="0" fillId="42" borderId="56" xfId="57" applyNumberFormat="1" applyFont="1" applyFill="1" applyBorder="1" applyAlignment="1">
      <alignment vertical="center"/>
    </xf>
    <xf numFmtId="172" fontId="0" fillId="42" borderId="71" xfId="57" applyNumberFormat="1" applyFont="1" applyFill="1" applyBorder="1" applyAlignment="1">
      <alignment vertical="center"/>
    </xf>
    <xf numFmtId="0" fontId="0" fillId="42" borderId="43" xfId="0" applyFont="1" applyFill="1" applyBorder="1" applyAlignment="1">
      <alignment vertical="center"/>
    </xf>
    <xf numFmtId="172" fontId="0" fillId="34" borderId="30" xfId="57" applyNumberFormat="1" applyFont="1" applyFill="1" applyBorder="1" applyAlignment="1">
      <alignment vertical="center"/>
    </xf>
    <xf numFmtId="172" fontId="9" fillId="0" borderId="60" xfId="57" applyNumberFormat="1" applyFont="1" applyFill="1" applyBorder="1" applyAlignment="1">
      <alignment/>
    </xf>
    <xf numFmtId="43" fontId="127" fillId="33" borderId="3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172" fontId="5" fillId="0" borderId="18" xfId="57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72" fontId="5" fillId="0" borderId="0" xfId="57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2" fontId="0" fillId="0" borderId="10" xfId="57" applyNumberFormat="1" applyFont="1" applyFill="1" applyBorder="1" applyAlignment="1">
      <alignment vertical="center"/>
    </xf>
    <xf numFmtId="172" fontId="0" fillId="0" borderId="11" xfId="57" applyNumberFormat="1" applyFont="1" applyFill="1" applyBorder="1" applyAlignment="1">
      <alignment vertical="center"/>
    </xf>
    <xf numFmtId="172" fontId="0" fillId="0" borderId="58" xfId="57" applyNumberFormat="1" applyFont="1" applyFill="1" applyBorder="1" applyAlignment="1">
      <alignment vertical="center"/>
    </xf>
    <xf numFmtId="172" fontId="129" fillId="49" borderId="67" xfId="57" applyNumberFormat="1" applyFont="1" applyFill="1" applyBorder="1" applyAlignment="1">
      <alignment vertical="center"/>
    </xf>
    <xf numFmtId="172" fontId="129" fillId="49" borderId="33" xfId="57" applyNumberFormat="1" applyFont="1" applyFill="1" applyBorder="1" applyAlignment="1">
      <alignment vertical="center"/>
    </xf>
    <xf numFmtId="172" fontId="129" fillId="49" borderId="35" xfId="57" applyNumberFormat="1" applyFont="1" applyFill="1" applyBorder="1" applyAlignment="1">
      <alignment vertical="center"/>
    </xf>
    <xf numFmtId="172" fontId="129" fillId="49" borderId="52" xfId="57" applyNumberFormat="1" applyFont="1" applyFill="1" applyBorder="1" applyAlignment="1">
      <alignment vertical="center"/>
    </xf>
    <xf numFmtId="172" fontId="129" fillId="49" borderId="56" xfId="57" applyNumberFormat="1" applyFont="1" applyFill="1" applyBorder="1" applyAlignment="1">
      <alignment vertical="center"/>
    </xf>
    <xf numFmtId="172" fontId="129" fillId="49" borderId="71" xfId="57" applyNumberFormat="1" applyFont="1" applyFill="1" applyBorder="1" applyAlignment="1">
      <alignment vertical="center"/>
    </xf>
    <xf numFmtId="0" fontId="23" fillId="49" borderId="62" xfId="0" applyFont="1" applyFill="1" applyBorder="1" applyAlignment="1">
      <alignment vertical="center"/>
    </xf>
    <xf numFmtId="0" fontId="0" fillId="49" borderId="64" xfId="0" applyFont="1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vertical="center"/>
    </xf>
    <xf numFmtId="165" fontId="6" fillId="0" borderId="0" xfId="57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58" xfId="0" applyFill="1" applyBorder="1" applyAlignment="1">
      <alignment/>
    </xf>
    <xf numFmtId="0" fontId="122" fillId="19" borderId="30" xfId="0" applyFont="1" applyFill="1" applyBorder="1" applyAlignment="1">
      <alignment/>
    </xf>
    <xf numFmtId="0" fontId="123" fillId="19" borderId="11" xfId="0" applyFont="1" applyFill="1" applyBorder="1" applyAlignment="1">
      <alignment/>
    </xf>
    <xf numFmtId="0" fontId="0" fillId="0" borderId="30" xfId="0" applyFont="1" applyBorder="1" applyAlignment="1">
      <alignment vertical="center"/>
    </xf>
    <xf numFmtId="0" fontId="3" fillId="40" borderId="59" xfId="0" applyFont="1" applyFill="1" applyBorder="1" applyAlignment="1">
      <alignment vertical="center"/>
    </xf>
    <xf numFmtId="172" fontId="0" fillId="0" borderId="30" xfId="57" applyNumberFormat="1" applyFont="1" applyBorder="1" applyAlignment="1">
      <alignment vertical="center"/>
    </xf>
    <xf numFmtId="172" fontId="3" fillId="47" borderId="13" xfId="57" applyNumberFormat="1" applyFont="1" applyFill="1" applyBorder="1" applyAlignment="1">
      <alignment vertical="center"/>
    </xf>
    <xf numFmtId="0" fontId="0" fillId="47" borderId="30" xfId="0" applyFont="1" applyFill="1" applyBorder="1" applyAlignment="1">
      <alignment vertical="center"/>
    </xf>
    <xf numFmtId="0" fontId="0" fillId="0" borderId="61" xfId="0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3" fillId="33" borderId="60" xfId="0" applyFont="1" applyFill="1" applyBorder="1" applyAlignment="1">
      <alignment horizontal="right" vertical="center" indent="1"/>
    </xf>
    <xf numFmtId="0" fontId="0" fillId="0" borderId="59" xfId="0" applyFont="1" applyBorder="1" applyAlignment="1">
      <alignment horizontal="left" vertical="center"/>
    </xf>
    <xf numFmtId="0" fontId="3" fillId="33" borderId="30" xfId="0" applyFont="1" applyFill="1" applyBorder="1" applyAlignment="1">
      <alignment horizontal="right" vertical="center"/>
    </xf>
    <xf numFmtId="172" fontId="123" fillId="33" borderId="42" xfId="57" applyNumberFormat="1" applyFont="1" applyFill="1" applyBorder="1" applyAlignment="1">
      <alignment vertical="center"/>
    </xf>
    <xf numFmtId="172" fontId="123" fillId="33" borderId="42" xfId="57" applyNumberFormat="1" applyFont="1" applyFill="1" applyBorder="1" applyAlignment="1">
      <alignment/>
    </xf>
    <xf numFmtId="172" fontId="123" fillId="42" borderId="42" xfId="57" applyNumberFormat="1" applyFont="1" applyFill="1" applyBorder="1" applyAlignment="1">
      <alignment/>
    </xf>
    <xf numFmtId="172" fontId="123" fillId="42" borderId="46" xfId="57" applyNumberFormat="1" applyFont="1" applyFill="1" applyBorder="1" applyAlignment="1">
      <alignment/>
    </xf>
    <xf numFmtId="0" fontId="3" fillId="0" borderId="62" xfId="0" applyFont="1" applyBorder="1" applyAlignment="1">
      <alignment vertical="center"/>
    </xf>
    <xf numFmtId="0" fontId="122" fillId="0" borderId="61" xfId="0" applyFont="1" applyBorder="1" applyAlignment="1">
      <alignment vertical="center"/>
    </xf>
    <xf numFmtId="0" fontId="3" fillId="0" borderId="64" xfId="0" applyFont="1" applyBorder="1" applyAlignment="1">
      <alignment vertical="center" wrapText="1"/>
    </xf>
    <xf numFmtId="172" fontId="123" fillId="33" borderId="37" xfId="57" applyNumberFormat="1" applyFont="1" applyFill="1" applyBorder="1" applyAlignment="1">
      <alignment vertical="center"/>
    </xf>
    <xf numFmtId="172" fontId="123" fillId="33" borderId="38" xfId="57" applyNumberFormat="1" applyFont="1" applyFill="1" applyBorder="1" applyAlignment="1">
      <alignment vertical="center"/>
    </xf>
    <xf numFmtId="172" fontId="123" fillId="33" borderId="40" xfId="57" applyNumberFormat="1" applyFont="1" applyFill="1" applyBorder="1" applyAlignment="1">
      <alignment vertical="center"/>
    </xf>
    <xf numFmtId="172" fontId="0" fillId="33" borderId="52" xfId="57" applyNumberFormat="1" applyFont="1" applyFill="1" applyBorder="1" applyAlignment="1">
      <alignment vertical="center"/>
    </xf>
    <xf numFmtId="172" fontId="0" fillId="33" borderId="56" xfId="57" applyNumberFormat="1" applyFont="1" applyFill="1" applyBorder="1" applyAlignment="1">
      <alignment vertical="center"/>
    </xf>
    <xf numFmtId="172" fontId="0" fillId="33" borderId="71" xfId="57" applyNumberFormat="1" applyFont="1" applyFill="1" applyBorder="1" applyAlignment="1">
      <alignment vertical="center"/>
    </xf>
    <xf numFmtId="0" fontId="0" fillId="42" borderId="67" xfId="110" applyFont="1" applyFill="1" applyBorder="1" applyAlignment="1">
      <alignment vertical="center"/>
      <protection/>
    </xf>
    <xf numFmtId="165" fontId="0" fillId="42" borderId="33" xfId="81" applyFont="1" applyFill="1" applyBorder="1" applyAlignment="1">
      <alignment vertical="center"/>
    </xf>
    <xf numFmtId="0" fontId="0" fillId="42" borderId="36" xfId="110" applyFont="1" applyFill="1" applyBorder="1" applyAlignment="1">
      <alignment vertical="center"/>
      <protection/>
    </xf>
    <xf numFmtId="165" fontId="0" fillId="42" borderId="38" xfId="81" applyFont="1" applyFill="1" applyBorder="1" applyAlignment="1">
      <alignment vertical="center"/>
    </xf>
    <xf numFmtId="165" fontId="0" fillId="42" borderId="43" xfId="81" applyFont="1" applyFill="1" applyBorder="1" applyAlignment="1">
      <alignment vertical="center"/>
    </xf>
    <xf numFmtId="0" fontId="0" fillId="42" borderId="33" xfId="110" applyFont="1" applyFill="1" applyBorder="1" applyAlignment="1">
      <alignment horizontal="center" vertical="center"/>
      <protection/>
    </xf>
    <xf numFmtId="0" fontId="0" fillId="42" borderId="34" xfId="110" applyFont="1" applyFill="1" applyBorder="1" applyAlignment="1">
      <alignment horizontal="center" vertical="center"/>
      <protection/>
    </xf>
    <xf numFmtId="0" fontId="0" fillId="42" borderId="38" xfId="110" applyFont="1" applyFill="1" applyBorder="1" applyAlignment="1">
      <alignment horizontal="center" vertical="center"/>
      <protection/>
    </xf>
    <xf numFmtId="0" fontId="0" fillId="42" borderId="39" xfId="110" applyFont="1" applyFill="1" applyBorder="1" applyAlignment="1">
      <alignment horizontal="center" vertical="center"/>
      <protection/>
    </xf>
    <xf numFmtId="0" fontId="0" fillId="42" borderId="43" xfId="110" applyFill="1" applyBorder="1" applyAlignment="1">
      <alignment horizontal="center" vertical="center"/>
      <protection/>
    </xf>
    <xf numFmtId="0" fontId="0" fillId="42" borderId="44" xfId="110" applyFill="1" applyBorder="1" applyAlignment="1">
      <alignment horizontal="center" vertical="center"/>
      <protection/>
    </xf>
    <xf numFmtId="0" fontId="0" fillId="42" borderId="48" xfId="110" applyFill="1" applyBorder="1" applyAlignment="1">
      <alignment horizontal="center" vertical="center"/>
      <protection/>
    </xf>
    <xf numFmtId="0" fontId="0" fillId="42" borderId="21" xfId="110" applyFill="1" applyBorder="1" applyAlignment="1">
      <alignment horizontal="center" vertical="center"/>
      <protection/>
    </xf>
    <xf numFmtId="0" fontId="0" fillId="42" borderId="41" xfId="110" applyFont="1" applyFill="1" applyBorder="1" applyAlignment="1">
      <alignment vertical="center"/>
      <protection/>
    </xf>
    <xf numFmtId="165" fontId="0" fillId="42" borderId="43" xfId="81" applyFont="1" applyFill="1" applyBorder="1" applyAlignment="1">
      <alignment vertical="center"/>
    </xf>
    <xf numFmtId="0" fontId="0" fillId="42" borderId="55" xfId="110" applyFont="1" applyFill="1" applyBorder="1" applyAlignment="1">
      <alignment vertical="center"/>
      <protection/>
    </xf>
    <xf numFmtId="165" fontId="0" fillId="42" borderId="48" xfId="81" applyFont="1" applyFill="1" applyBorder="1" applyAlignment="1">
      <alignment vertical="center"/>
    </xf>
    <xf numFmtId="0" fontId="0" fillId="42" borderId="55" xfId="110" applyFill="1" applyBorder="1" applyAlignment="1">
      <alignment vertical="center"/>
      <protection/>
    </xf>
    <xf numFmtId="0" fontId="0" fillId="42" borderId="38" xfId="110" applyFill="1" applyBorder="1" applyAlignment="1">
      <alignment horizontal="center" vertical="center"/>
      <protection/>
    </xf>
    <xf numFmtId="0" fontId="0" fillId="42" borderId="39" xfId="110" applyFill="1" applyBorder="1" applyAlignment="1">
      <alignment horizontal="center" vertical="center"/>
      <protection/>
    </xf>
    <xf numFmtId="0" fontId="0" fillId="42" borderId="54" xfId="110" applyFill="1" applyBorder="1" applyAlignment="1">
      <alignment horizontal="center" vertical="center"/>
      <protection/>
    </xf>
    <xf numFmtId="0" fontId="0" fillId="42" borderId="22" xfId="110" applyFill="1" applyBorder="1" applyAlignment="1">
      <alignment horizontal="center" vertical="center"/>
      <protection/>
    </xf>
    <xf numFmtId="0" fontId="3" fillId="18" borderId="23" xfId="110" applyFont="1" applyFill="1" applyBorder="1" applyAlignment="1">
      <alignment horizontal="center" vertical="center"/>
      <protection/>
    </xf>
    <xf numFmtId="0" fontId="3" fillId="18" borderId="24" xfId="110" applyFont="1" applyFill="1" applyBorder="1" applyAlignment="1">
      <alignment horizontal="center" vertical="center"/>
      <protection/>
    </xf>
    <xf numFmtId="0" fontId="3" fillId="18" borderId="47" xfId="110" applyFont="1" applyFill="1" applyBorder="1" applyAlignment="1">
      <alignment horizontal="center" vertical="center"/>
      <protection/>
    </xf>
    <xf numFmtId="165" fontId="3" fillId="18" borderId="25" xfId="81" applyNumberFormat="1" applyFont="1" applyFill="1" applyBorder="1" applyAlignment="1">
      <alignment vertical="center"/>
    </xf>
    <xf numFmtId="0" fontId="3" fillId="18" borderId="75" xfId="110" applyFont="1" applyFill="1" applyBorder="1" applyAlignment="1">
      <alignment horizontal="center" vertical="center"/>
      <protection/>
    </xf>
    <xf numFmtId="0" fontId="14" fillId="0" borderId="59" xfId="110" applyFont="1" applyFill="1" applyBorder="1" applyAlignment="1">
      <alignment horizontal="center" vertical="center"/>
      <protection/>
    </xf>
    <xf numFmtId="0" fontId="3" fillId="41" borderId="30" xfId="0" applyFont="1" applyFill="1" applyBorder="1" applyAlignment="1">
      <alignment horizontal="center" vertical="center" wrapText="1"/>
    </xf>
    <xf numFmtId="0" fontId="3" fillId="51" borderId="3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4" fillId="42" borderId="59" xfId="0" applyFont="1" applyFill="1" applyBorder="1" applyAlignment="1">
      <alignment horizontal="center" vertical="center"/>
    </xf>
    <xf numFmtId="9" fontId="130" fillId="0" borderId="43" xfId="0" applyNumberFormat="1" applyFont="1" applyBorder="1" applyAlignment="1">
      <alignment horizontal="center" vertical="center"/>
    </xf>
    <xf numFmtId="0" fontId="130" fillId="0" borderId="43" xfId="0" applyFont="1" applyBorder="1" applyAlignment="1">
      <alignment horizontal="center" vertical="center"/>
    </xf>
    <xf numFmtId="0" fontId="125" fillId="0" borderId="0" xfId="0" applyFont="1" applyAlignment="1">
      <alignment/>
    </xf>
    <xf numFmtId="172" fontId="130" fillId="0" borderId="43" xfId="57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31" fillId="37" borderId="45" xfId="0" applyFont="1" applyFill="1" applyBorder="1" applyAlignment="1">
      <alignment vertical="center" wrapText="1"/>
    </xf>
    <xf numFmtId="172" fontId="123" fillId="0" borderId="63" xfId="57" applyNumberFormat="1" applyFont="1" applyBorder="1" applyAlignment="1">
      <alignment vertical="center"/>
    </xf>
    <xf numFmtId="172" fontId="123" fillId="0" borderId="61" xfId="57" applyNumberFormat="1" applyFont="1" applyBorder="1" applyAlignment="1">
      <alignment vertical="center"/>
    </xf>
    <xf numFmtId="172" fontId="123" fillId="0" borderId="0" xfId="57" applyNumberFormat="1" applyFont="1" applyBorder="1" applyAlignment="1">
      <alignment vertical="center"/>
    </xf>
    <xf numFmtId="172" fontId="123" fillId="0" borderId="66" xfId="57" applyNumberFormat="1" applyFont="1" applyBorder="1" applyAlignment="1">
      <alignment vertical="center"/>
    </xf>
    <xf numFmtId="172" fontId="123" fillId="0" borderId="16" xfId="57" applyNumberFormat="1" applyFont="1" applyBorder="1" applyAlignment="1">
      <alignment vertical="center"/>
    </xf>
    <xf numFmtId="172" fontId="123" fillId="0" borderId="65" xfId="57" applyNumberFormat="1" applyFont="1" applyBorder="1" applyAlignment="1">
      <alignment vertical="center"/>
    </xf>
    <xf numFmtId="172" fontId="123" fillId="0" borderId="62" xfId="57" applyNumberFormat="1" applyFont="1" applyBorder="1" applyAlignment="1">
      <alignment vertical="center"/>
    </xf>
    <xf numFmtId="172" fontId="123" fillId="0" borderId="64" xfId="57" applyNumberFormat="1" applyFont="1" applyBorder="1" applyAlignment="1">
      <alignment vertical="center"/>
    </xf>
    <xf numFmtId="172" fontId="123" fillId="37" borderId="11" xfId="0" applyNumberFormat="1" applyFont="1" applyFill="1" applyBorder="1" applyAlignment="1">
      <alignment horizontal="right" vertical="center"/>
    </xf>
    <xf numFmtId="172" fontId="123" fillId="0" borderId="44" xfId="57" applyNumberFormat="1" applyFont="1" applyBorder="1" applyAlignment="1">
      <alignment vertical="center"/>
    </xf>
    <xf numFmtId="0" fontId="2" fillId="39" borderId="10" xfId="0" applyFont="1" applyFill="1" applyBorder="1" applyAlignment="1">
      <alignment horizontal="left" vertical="center"/>
    </xf>
    <xf numFmtId="172" fontId="0" fillId="39" borderId="23" xfId="57" applyNumberFormat="1" applyFont="1" applyFill="1" applyBorder="1" applyAlignment="1">
      <alignment vertical="center"/>
    </xf>
    <xf numFmtId="172" fontId="0" fillId="39" borderId="24" xfId="57" applyNumberFormat="1" applyFont="1" applyFill="1" applyBorder="1" applyAlignment="1">
      <alignment vertical="center"/>
    </xf>
    <xf numFmtId="172" fontId="0" fillId="39" borderId="25" xfId="57" applyNumberFormat="1" applyFont="1" applyFill="1" applyBorder="1" applyAlignment="1">
      <alignment vertical="center"/>
    </xf>
    <xf numFmtId="172" fontId="0" fillId="39" borderId="10" xfId="57" applyNumberFormat="1" applyFont="1" applyFill="1" applyBorder="1" applyAlignment="1">
      <alignment horizontal="center" vertical="center"/>
    </xf>
    <xf numFmtId="172" fontId="0" fillId="39" borderId="30" xfId="0" applyNumberFormat="1" applyFill="1" applyBorder="1" applyAlignment="1">
      <alignment horizontal="center" vertical="center" wrapText="1"/>
    </xf>
    <xf numFmtId="172" fontId="123" fillId="39" borderId="30" xfId="57" applyNumberFormat="1" applyFont="1" applyFill="1" applyBorder="1" applyAlignment="1">
      <alignment vertical="center"/>
    </xf>
    <xf numFmtId="172" fontId="123" fillId="49" borderId="62" xfId="57" applyNumberFormat="1" applyFont="1" applyFill="1" applyBorder="1" applyAlignment="1">
      <alignment vertical="center"/>
    </xf>
    <xf numFmtId="172" fontId="123" fillId="49" borderId="60" xfId="57" applyNumberFormat="1" applyFont="1" applyFill="1" applyBorder="1" applyAlignment="1">
      <alignment vertical="center"/>
    </xf>
    <xf numFmtId="0" fontId="122" fillId="0" borderId="0" xfId="0" applyFont="1" applyFill="1" applyAlignment="1">
      <alignment/>
    </xf>
    <xf numFmtId="172" fontId="122" fillId="33" borderId="58" xfId="57" applyNumberFormat="1" applyFont="1" applyFill="1" applyBorder="1" applyAlignment="1">
      <alignment vertical="center"/>
    </xf>
    <xf numFmtId="172" fontId="123" fillId="0" borderId="76" xfId="57" applyNumberFormat="1" applyFont="1" applyFill="1" applyBorder="1" applyAlignment="1">
      <alignment vertical="center"/>
    </xf>
    <xf numFmtId="172" fontId="123" fillId="0" borderId="51" xfId="57" applyNumberFormat="1" applyFont="1" applyFill="1" applyBorder="1" applyAlignment="1">
      <alignment vertical="center"/>
    </xf>
    <xf numFmtId="172" fontId="123" fillId="42" borderId="51" xfId="57" applyNumberFormat="1" applyFont="1" applyFill="1" applyBorder="1" applyAlignment="1">
      <alignment vertical="center"/>
    </xf>
    <xf numFmtId="172" fontId="123" fillId="0" borderId="17" xfId="57" applyNumberFormat="1" applyFont="1" applyFill="1" applyBorder="1" applyAlignment="1">
      <alignment vertical="center"/>
    </xf>
    <xf numFmtId="172" fontId="122" fillId="33" borderId="30" xfId="57" applyNumberFormat="1" applyFont="1" applyFill="1" applyBorder="1" applyAlignment="1">
      <alignment vertical="center"/>
    </xf>
    <xf numFmtId="0" fontId="132" fillId="37" borderId="43" xfId="106" applyFont="1" applyFill="1" applyBorder="1">
      <alignment/>
      <protection/>
    </xf>
    <xf numFmtId="0" fontId="133" fillId="0" borderId="0" xfId="106" applyFont="1" applyBorder="1" applyAlignment="1">
      <alignment horizontal="right"/>
      <protection/>
    </xf>
    <xf numFmtId="0" fontId="123" fillId="0" borderId="0" xfId="0" applyFont="1" applyBorder="1" applyAlignment="1">
      <alignment/>
    </xf>
    <xf numFmtId="165" fontId="3" fillId="0" borderId="0" xfId="57" applyNumberFormat="1" applyFont="1" applyFill="1" applyAlignment="1">
      <alignment vertical="center"/>
    </xf>
    <xf numFmtId="0" fontId="0" fillId="0" borderId="61" xfId="0" applyFont="1" applyBorder="1" applyAlignment="1">
      <alignment horizontal="left" vertical="center" wrapText="1" indent="1"/>
    </xf>
    <xf numFmtId="0" fontId="3" fillId="13" borderId="19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30" fillId="13" borderId="15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15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14" xfId="0" applyFont="1" applyFill="1" applyBorder="1" applyAlignment="1">
      <alignment vertical="center" wrapText="1"/>
    </xf>
    <xf numFmtId="0" fontId="0" fillId="13" borderId="28" xfId="0" applyFont="1" applyFill="1" applyBorder="1" applyAlignment="1">
      <alignment vertical="center" wrapText="1"/>
    </xf>
    <xf numFmtId="0" fontId="0" fillId="13" borderId="26" xfId="0" applyFill="1" applyBorder="1" applyAlignment="1">
      <alignment vertical="center" wrapText="1"/>
    </xf>
    <xf numFmtId="0" fontId="0" fillId="13" borderId="27" xfId="0" applyFill="1" applyBorder="1" applyAlignment="1">
      <alignment vertical="center" wrapText="1"/>
    </xf>
    <xf numFmtId="0" fontId="134" fillId="10" borderId="19" xfId="0" applyFont="1" applyFill="1" applyBorder="1" applyAlignment="1">
      <alignment horizontal="center" vertical="center" wrapText="1"/>
    </xf>
    <xf numFmtId="0" fontId="134" fillId="10" borderId="12" xfId="0" applyFont="1" applyFill="1" applyBorder="1" applyAlignment="1">
      <alignment horizontal="center" vertical="center" wrapText="1"/>
    </xf>
    <xf numFmtId="0" fontId="134" fillId="10" borderId="13" xfId="0" applyFont="1" applyFill="1" applyBorder="1" applyAlignment="1">
      <alignment horizontal="center" vertical="center" wrapText="1"/>
    </xf>
    <xf numFmtId="0" fontId="134" fillId="10" borderId="28" xfId="0" applyFont="1" applyFill="1" applyBorder="1" applyAlignment="1">
      <alignment horizontal="center" vertical="center" wrapText="1"/>
    </xf>
    <xf numFmtId="0" fontId="134" fillId="10" borderId="26" xfId="0" applyFont="1" applyFill="1" applyBorder="1" applyAlignment="1">
      <alignment horizontal="center" vertical="center" wrapText="1"/>
    </xf>
    <xf numFmtId="0" fontId="134" fillId="10" borderId="2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58" xfId="0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58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0" fontId="3" fillId="42" borderId="11" xfId="0" applyFont="1" applyFill="1" applyBorder="1" applyAlignment="1">
      <alignment vertical="center" wrapText="1"/>
    </xf>
    <xf numFmtId="0" fontId="3" fillId="42" borderId="58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3" fillId="18" borderId="58" xfId="0" applyFont="1" applyFill="1" applyBorder="1" applyAlignment="1">
      <alignment vertical="center" wrapText="1"/>
    </xf>
    <xf numFmtId="0" fontId="25" fillId="52" borderId="10" xfId="0" applyFont="1" applyFill="1" applyBorder="1" applyAlignment="1">
      <alignment vertical="center" wrapText="1"/>
    </xf>
    <xf numFmtId="0" fontId="25" fillId="52" borderId="11" xfId="0" applyFont="1" applyFill="1" applyBorder="1" applyAlignment="1">
      <alignment vertical="center" wrapText="1"/>
    </xf>
    <xf numFmtId="0" fontId="25" fillId="52" borderId="58" xfId="0" applyFont="1" applyFill="1" applyBorder="1" applyAlignment="1">
      <alignment vertical="center" wrapText="1"/>
    </xf>
    <xf numFmtId="0" fontId="17" fillId="42" borderId="70" xfId="0" applyFont="1" applyFill="1" applyBorder="1" applyAlignment="1">
      <alignment wrapText="1"/>
    </xf>
    <xf numFmtId="0" fontId="17" fillId="42" borderId="77" xfId="0" applyFont="1" applyFill="1" applyBorder="1" applyAlignment="1">
      <alignment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3" fillId="41" borderId="58" xfId="0" applyFont="1" applyFill="1" applyBorder="1" applyAlignment="1">
      <alignment horizontal="left" vertical="center" wrapText="1"/>
    </xf>
    <xf numFmtId="0" fontId="0" fillId="42" borderId="50" xfId="0" applyFont="1" applyFill="1" applyBorder="1" applyAlignment="1">
      <alignment horizontal="left" vertical="top" wrapText="1" indent="2"/>
    </xf>
    <xf numFmtId="0" fontId="0" fillId="42" borderId="51" xfId="0" applyFill="1" applyBorder="1" applyAlignment="1">
      <alignment horizontal="left" wrapText="1" indent="2"/>
    </xf>
    <xf numFmtId="0" fontId="0" fillId="42" borderId="20" xfId="0" applyFont="1" applyFill="1" applyBorder="1" applyAlignment="1">
      <alignment horizontal="left" vertical="top" wrapText="1" indent="2"/>
    </xf>
    <xf numFmtId="0" fontId="0" fillId="42" borderId="17" xfId="0" applyFill="1" applyBorder="1" applyAlignment="1">
      <alignment horizontal="left" vertical="top" wrapText="1" indent="2"/>
    </xf>
    <xf numFmtId="0" fontId="0" fillId="0" borderId="39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52" borderId="44" xfId="0" applyFont="1" applyFill="1" applyBorder="1" applyAlignment="1">
      <alignment vertical="center" wrapText="1"/>
    </xf>
    <xf numFmtId="0" fontId="0" fillId="52" borderId="29" xfId="0" applyFill="1" applyBorder="1" applyAlignment="1">
      <alignment vertical="center" wrapText="1"/>
    </xf>
    <xf numFmtId="0" fontId="0" fillId="52" borderId="42" xfId="0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8" xfId="0" applyBorder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8" fillId="42" borderId="69" xfId="0" applyFont="1" applyFill="1" applyBorder="1" applyAlignment="1">
      <alignment horizontal="left" vertical="center" wrapText="1"/>
    </xf>
    <xf numFmtId="0" fontId="8" fillId="42" borderId="79" xfId="0" applyFont="1" applyFill="1" applyBorder="1" applyAlignment="1">
      <alignment wrapText="1"/>
    </xf>
    <xf numFmtId="0" fontId="0" fillId="0" borderId="58" xfId="0" applyBorder="1" applyAlignment="1">
      <alignment vertical="center" wrapText="1"/>
    </xf>
    <xf numFmtId="0" fontId="18" fillId="47" borderId="10" xfId="0" applyFont="1" applyFill="1" applyBorder="1" applyAlignment="1">
      <alignment wrapText="1"/>
    </xf>
    <xf numFmtId="172" fontId="123" fillId="49" borderId="13" xfId="57" applyNumberFormat="1" applyFont="1" applyFill="1" applyBorder="1" applyAlignment="1">
      <alignment vertical="center"/>
    </xf>
    <xf numFmtId="0" fontId="123" fillId="49" borderId="27" xfId="0" applyFont="1" applyFill="1" applyBorder="1" applyAlignment="1">
      <alignment vertical="center"/>
    </xf>
    <xf numFmtId="172" fontId="0" fillId="49" borderId="59" xfId="57" applyNumberFormat="1" applyFont="1" applyFill="1" applyBorder="1" applyAlignment="1">
      <alignment horizontal="center" vertical="center" wrapText="1"/>
    </xf>
    <xf numFmtId="0" fontId="0" fillId="49" borderId="60" xfId="0" applyFill="1" applyBorder="1" applyAlignment="1">
      <alignment horizontal="center" vertical="center" wrapText="1"/>
    </xf>
    <xf numFmtId="3" fontId="0" fillId="49" borderId="59" xfId="0" applyNumberFormat="1" applyFont="1" applyFill="1" applyBorder="1" applyAlignment="1">
      <alignment horizontal="center" vertical="center" wrapText="1"/>
    </xf>
    <xf numFmtId="3" fontId="0" fillId="49" borderId="60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wrapText="1"/>
    </xf>
    <xf numFmtId="172" fontId="0" fillId="0" borderId="59" xfId="0" applyNumberFormat="1" applyBorder="1" applyAlignment="1">
      <alignment horizontal="center" vertical="center" wrapText="1"/>
    </xf>
    <xf numFmtId="172" fontId="0" fillId="0" borderId="61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5" fontId="0" fillId="0" borderId="59" xfId="57" applyNumberFormat="1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172" fontId="0" fillId="37" borderId="59" xfId="57" applyNumberFormat="1" applyFont="1" applyFill="1" applyBorder="1" applyAlignment="1">
      <alignment vertical="center" wrapText="1"/>
    </xf>
    <xf numFmtId="172" fontId="0" fillId="0" borderId="59" xfId="57" applyNumberFormat="1" applyFont="1" applyBorder="1" applyAlignment="1">
      <alignment vertical="center" wrapText="1"/>
    </xf>
    <xf numFmtId="172" fontId="0" fillId="41" borderId="13" xfId="57" applyNumberFormat="1" applyFont="1" applyFill="1" applyBorder="1" applyAlignment="1">
      <alignment vertical="center" wrapText="1"/>
    </xf>
    <xf numFmtId="0" fontId="0" fillId="41" borderId="27" xfId="0" applyFill="1" applyBorder="1" applyAlignment="1">
      <alignment vertical="center" wrapText="1"/>
    </xf>
    <xf numFmtId="0" fontId="0" fillId="34" borderId="59" xfId="0" applyFill="1" applyBorder="1" applyAlignment="1">
      <alignment wrapText="1"/>
    </xf>
    <xf numFmtId="0" fontId="0" fillId="0" borderId="60" xfId="0" applyBorder="1" applyAlignment="1">
      <alignment wrapText="1"/>
    </xf>
    <xf numFmtId="172" fontId="0" fillId="14" borderId="59" xfId="0" applyNumberFormat="1" applyFill="1" applyBorder="1" applyAlignment="1">
      <alignment horizontal="center" vertical="center" wrapText="1"/>
    </xf>
    <xf numFmtId="172" fontId="0" fillId="14" borderId="61" xfId="0" applyNumberFormat="1" applyFill="1" applyBorder="1" applyAlignment="1">
      <alignment horizontal="center" vertical="center" wrapText="1"/>
    </xf>
    <xf numFmtId="0" fontId="0" fillId="14" borderId="61" xfId="0" applyFill="1" applyBorder="1" applyAlignment="1">
      <alignment horizontal="center" vertical="center" wrapText="1"/>
    </xf>
    <xf numFmtId="0" fontId="0" fillId="14" borderId="60" xfId="0" applyFill="1" applyBorder="1" applyAlignment="1">
      <alignment horizontal="center" vertical="center" wrapText="1"/>
    </xf>
    <xf numFmtId="0" fontId="3" fillId="41" borderId="59" xfId="0" applyFont="1" applyFill="1" applyBorder="1" applyAlignment="1">
      <alignment horizontal="center" vertical="center" textRotation="90" wrapText="1"/>
    </xf>
    <xf numFmtId="0" fontId="3" fillId="41" borderId="61" xfId="0" applyFont="1" applyFill="1" applyBorder="1" applyAlignment="1">
      <alignment horizontal="center" vertical="center" textRotation="90" wrapText="1"/>
    </xf>
    <xf numFmtId="0" fontId="3" fillId="41" borderId="60" xfId="0" applyFont="1" applyFill="1" applyBorder="1" applyAlignment="1">
      <alignment horizontal="center" vertical="center" textRotation="90" wrapText="1"/>
    </xf>
    <xf numFmtId="0" fontId="7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14" borderId="21" xfId="0" applyFont="1" applyFill="1" applyBorder="1" applyAlignment="1">
      <alignment horizontal="center" vertical="center" textRotation="90"/>
    </xf>
    <xf numFmtId="0" fontId="3" fillId="14" borderId="22" xfId="0" applyFont="1" applyFill="1" applyBorder="1" applyAlignment="1">
      <alignment horizontal="center" vertical="center" textRotation="90"/>
    </xf>
    <xf numFmtId="0" fontId="3" fillId="14" borderId="39" xfId="0" applyFont="1" applyFill="1" applyBorder="1" applyAlignment="1">
      <alignment horizontal="center" vertical="center" textRotation="90"/>
    </xf>
    <xf numFmtId="172" fontId="123" fillId="37" borderId="59" xfId="57" applyNumberFormat="1" applyFont="1" applyFill="1" applyBorder="1" applyAlignment="1">
      <alignment vertical="center"/>
    </xf>
    <xf numFmtId="172" fontId="123" fillId="37" borderId="61" xfId="57" applyNumberFormat="1" applyFont="1" applyFill="1" applyBorder="1" applyAlignment="1">
      <alignment vertical="center"/>
    </xf>
    <xf numFmtId="0" fontId="123" fillId="37" borderId="61" xfId="0" applyFont="1" applyFill="1" applyBorder="1" applyAlignment="1">
      <alignment vertical="center"/>
    </xf>
    <xf numFmtId="0" fontId="123" fillId="37" borderId="60" xfId="0" applyFont="1" applyFill="1" applyBorder="1" applyAlignment="1">
      <alignment vertical="center"/>
    </xf>
    <xf numFmtId="175" fontId="0" fillId="33" borderId="59" xfId="57" applyNumberFormat="1" applyFont="1" applyFill="1" applyBorder="1" applyAlignment="1">
      <alignment vertical="center" wrapText="1"/>
    </xf>
    <xf numFmtId="175" fontId="0" fillId="33" borderId="12" xfId="57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9" fillId="51" borderId="19" xfId="0" applyFont="1" applyFill="1" applyBorder="1" applyAlignment="1">
      <alignment horizontal="center" vertical="center" textRotation="90" wrapText="1"/>
    </xf>
    <xf numFmtId="0" fontId="9" fillId="51" borderId="15" xfId="0" applyFont="1" applyFill="1" applyBorder="1" applyAlignment="1">
      <alignment horizontal="center" vertical="center" textRotation="90" wrapText="1"/>
    </xf>
    <xf numFmtId="0" fontId="9" fillId="51" borderId="28" xfId="0" applyFont="1" applyFill="1" applyBorder="1" applyAlignment="1">
      <alignment horizontal="center" vertical="center" textRotation="90" wrapText="1"/>
    </xf>
    <xf numFmtId="172" fontId="0" fillId="0" borderId="19" xfId="57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72" fontId="0" fillId="0" borderId="59" xfId="57" applyNumberFormat="1" applyFont="1" applyBorder="1" applyAlignment="1">
      <alignment horizontal="center" vertical="center" wrapText="1"/>
    </xf>
    <xf numFmtId="172" fontId="0" fillId="0" borderId="61" xfId="57" applyNumberFormat="1" applyFont="1" applyBorder="1" applyAlignment="1">
      <alignment horizontal="center" vertical="center" wrapText="1"/>
    </xf>
    <xf numFmtId="172" fontId="0" fillId="0" borderId="60" xfId="57" applyNumberFormat="1" applyFont="1" applyBorder="1" applyAlignment="1">
      <alignment horizontal="center" vertical="center" wrapText="1"/>
    </xf>
    <xf numFmtId="172" fontId="123" fillId="37" borderId="13" xfId="57" applyNumberFormat="1" applyFont="1" applyFill="1" applyBorder="1" applyAlignment="1">
      <alignment horizontal="center" vertical="center"/>
    </xf>
    <xf numFmtId="172" fontId="123" fillId="37" borderId="14" xfId="57" applyNumberFormat="1" applyFont="1" applyFill="1" applyBorder="1" applyAlignment="1">
      <alignment horizontal="center" vertical="center"/>
    </xf>
    <xf numFmtId="172" fontId="123" fillId="37" borderId="27" xfId="57" applyNumberFormat="1" applyFont="1" applyFill="1" applyBorder="1" applyAlignment="1">
      <alignment horizontal="center" vertical="center"/>
    </xf>
    <xf numFmtId="172" fontId="123" fillId="37" borderId="59" xfId="57" applyNumberFormat="1" applyFont="1" applyFill="1" applyBorder="1" applyAlignment="1">
      <alignment vertical="center" wrapText="1"/>
    </xf>
    <xf numFmtId="0" fontId="123" fillId="0" borderId="61" xfId="0" applyFont="1" applyBorder="1" applyAlignment="1">
      <alignment vertical="center" wrapText="1"/>
    </xf>
    <xf numFmtId="0" fontId="123" fillId="0" borderId="60" xfId="0" applyFont="1" applyBorder="1" applyAlignment="1">
      <alignment vertical="center" wrapText="1"/>
    </xf>
    <xf numFmtId="0" fontId="9" fillId="53" borderId="59" xfId="0" applyFont="1" applyFill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172" fontId="123" fillId="37" borderId="13" xfId="57" applyNumberFormat="1" applyFont="1" applyFill="1" applyBorder="1" applyAlignment="1">
      <alignment horizontal="center" vertical="center" wrapText="1"/>
    </xf>
    <xf numFmtId="0" fontId="123" fillId="37" borderId="14" xfId="0" applyFont="1" applyFill="1" applyBorder="1" applyAlignment="1">
      <alignment vertical="center" wrapText="1"/>
    </xf>
    <xf numFmtId="0" fontId="123" fillId="37" borderId="27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2" fontId="123" fillId="37" borderId="13" xfId="57" applyNumberFormat="1" applyFont="1" applyFill="1" applyBorder="1" applyAlignment="1">
      <alignment horizontal="right" vertical="center" wrapText="1"/>
    </xf>
    <xf numFmtId="172" fontId="123" fillId="37" borderId="14" xfId="57" applyNumberFormat="1" applyFont="1" applyFill="1" applyBorder="1" applyAlignment="1">
      <alignment horizontal="right" vertical="center" wrapText="1"/>
    </xf>
    <xf numFmtId="0" fontId="123" fillId="37" borderId="27" xfId="0" applyFont="1" applyFill="1" applyBorder="1" applyAlignment="1">
      <alignment horizontal="right" vertical="center" wrapText="1"/>
    </xf>
    <xf numFmtId="0" fontId="0" fillId="54" borderId="59" xfId="0" applyFill="1" applyBorder="1" applyAlignment="1">
      <alignment horizontal="center" vertical="center" textRotation="90" wrapText="1"/>
    </xf>
    <xf numFmtId="0" fontId="0" fillId="54" borderId="60" xfId="0" applyFill="1" applyBorder="1" applyAlignment="1">
      <alignment horizontal="center" vertical="center" textRotation="90" wrapText="1"/>
    </xf>
    <xf numFmtId="172" fontId="0" fillId="51" borderId="59" xfId="57" applyNumberFormat="1" applyFont="1" applyFill="1" applyBorder="1" applyAlignment="1">
      <alignment horizontal="center" vertical="center" wrapText="1"/>
    </xf>
    <xf numFmtId="172" fontId="0" fillId="51" borderId="61" xfId="57" applyNumberFormat="1" applyFont="1" applyFill="1" applyBorder="1" applyAlignment="1">
      <alignment horizontal="center" vertical="center" wrapText="1"/>
    </xf>
    <xf numFmtId="0" fontId="0" fillId="51" borderId="61" xfId="0" applyFill="1" applyBorder="1" applyAlignment="1">
      <alignment horizontal="center" vertical="center" wrapText="1"/>
    </xf>
    <xf numFmtId="0" fontId="0" fillId="51" borderId="60" xfId="0" applyFill="1" applyBorder="1" applyAlignment="1">
      <alignment horizontal="center" vertical="center" wrapText="1"/>
    </xf>
    <xf numFmtId="0" fontId="135" fillId="10" borderId="10" xfId="0" applyFont="1" applyFill="1" applyBorder="1" applyAlignment="1">
      <alignment horizontal="center" vertical="center"/>
    </xf>
    <xf numFmtId="0" fontId="136" fillId="10" borderId="11" xfId="0" applyFont="1" applyFill="1" applyBorder="1" applyAlignment="1">
      <alignment/>
    </xf>
    <xf numFmtId="0" fontId="136" fillId="10" borderId="58" xfId="0" applyFont="1" applyFill="1" applyBorder="1" applyAlignment="1">
      <alignment/>
    </xf>
    <xf numFmtId="0" fontId="0" fillId="0" borderId="38" xfId="0" applyFill="1" applyBorder="1" applyAlignment="1">
      <alignment/>
    </xf>
    <xf numFmtId="0" fontId="39" fillId="0" borderId="38" xfId="0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42" borderId="43" xfId="0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172" fontId="0" fillId="53" borderId="59" xfId="57" applyNumberFormat="1" applyFont="1" applyFill="1" applyBorder="1" applyAlignment="1">
      <alignment horizontal="center" vertical="center" wrapText="1"/>
    </xf>
    <xf numFmtId="9" fontId="25" fillId="42" borderId="44" xfId="119" applyFont="1" applyFill="1" applyBorder="1" applyAlignment="1">
      <alignment vertical="center" wrapText="1"/>
    </xf>
    <xf numFmtId="9" fontId="25" fillId="42" borderId="29" xfId="119" applyFont="1" applyFill="1" applyBorder="1" applyAlignment="1">
      <alignment vertical="center" wrapText="1"/>
    </xf>
    <xf numFmtId="9" fontId="25" fillId="42" borderId="51" xfId="119" applyFont="1" applyFill="1" applyBorder="1" applyAlignment="1">
      <alignment vertical="center" wrapText="1"/>
    </xf>
    <xf numFmtId="0" fontId="0" fillId="42" borderId="44" xfId="0" applyFill="1" applyBorder="1" applyAlignment="1">
      <alignment vertical="center" wrapText="1"/>
    </xf>
    <xf numFmtId="0" fontId="0" fillId="42" borderId="29" xfId="0" applyFill="1" applyBorder="1" applyAlignment="1">
      <alignment vertical="center" wrapText="1"/>
    </xf>
    <xf numFmtId="0" fontId="0" fillId="42" borderId="42" xfId="0" applyFill="1" applyBorder="1" applyAlignment="1">
      <alignment vertical="center" wrapText="1"/>
    </xf>
    <xf numFmtId="0" fontId="3" fillId="33" borderId="48" xfId="0" applyFont="1" applyFill="1" applyBorder="1" applyAlignment="1">
      <alignment vertical="center"/>
    </xf>
    <xf numFmtId="0" fontId="0" fillId="42" borderId="51" xfId="0" applyFill="1" applyBorder="1" applyAlignment="1">
      <alignment vertical="center" wrapText="1"/>
    </xf>
    <xf numFmtId="0" fontId="123" fillId="37" borderId="13" xfId="0" applyNumberFormat="1" applyFont="1" applyFill="1" applyBorder="1" applyAlignment="1">
      <alignment horizontal="right" vertical="center" wrapText="1"/>
    </xf>
    <xf numFmtId="0" fontId="123" fillId="37" borderId="14" xfId="0" applyNumberFormat="1" applyFont="1" applyFill="1" applyBorder="1" applyAlignment="1">
      <alignment horizontal="right" vertical="center" wrapText="1"/>
    </xf>
    <xf numFmtId="0" fontId="123" fillId="37" borderId="27" xfId="0" applyNumberFormat="1" applyFont="1" applyFill="1" applyBorder="1" applyAlignment="1">
      <alignment horizontal="right" vertical="center" wrapText="1"/>
    </xf>
    <xf numFmtId="0" fontId="11" fillId="42" borderId="59" xfId="0" applyFont="1" applyFill="1" applyBorder="1" applyAlignment="1">
      <alignment horizontal="center" vertical="center" textRotation="90" wrapText="1"/>
    </xf>
    <xf numFmtId="0" fontId="11" fillId="42" borderId="61" xfId="0" applyFont="1" applyFill="1" applyBorder="1" applyAlignment="1">
      <alignment horizontal="center" vertical="center" textRotation="90" wrapText="1"/>
    </xf>
    <xf numFmtId="0" fontId="11" fillId="42" borderId="60" xfId="0" applyFont="1" applyFill="1" applyBorder="1" applyAlignment="1">
      <alignment horizontal="center" vertical="center" textRotation="90" wrapText="1"/>
    </xf>
    <xf numFmtId="0" fontId="36" fillId="18" borderId="23" xfId="0" applyFont="1" applyFill="1" applyBorder="1" applyAlignment="1">
      <alignment wrapText="1"/>
    </xf>
    <xf numFmtId="0" fontId="36" fillId="18" borderId="57" xfId="0" applyFont="1" applyFill="1" applyBorder="1" applyAlignment="1">
      <alignment wrapText="1"/>
    </xf>
    <xf numFmtId="0" fontId="36" fillId="18" borderId="47" xfId="0" applyFont="1" applyFill="1" applyBorder="1" applyAlignment="1">
      <alignment wrapText="1"/>
    </xf>
    <xf numFmtId="172" fontId="3" fillId="0" borderId="0" xfId="6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172" fontId="25" fillId="55" borderId="10" xfId="66" applyNumberFormat="1" applyFont="1" applyFill="1" applyBorder="1" applyAlignment="1">
      <alignment horizontal="center" vertical="center" wrapText="1"/>
    </xf>
    <xf numFmtId="0" fontId="17" fillId="55" borderId="11" xfId="0" applyFont="1" applyFill="1" applyBorder="1" applyAlignment="1">
      <alignment horizontal="center" vertical="center" wrapText="1"/>
    </xf>
    <xf numFmtId="0" fontId="17" fillId="55" borderId="58" xfId="0" applyFont="1" applyFill="1" applyBorder="1" applyAlignment="1">
      <alignment horizontal="center" vertical="center" wrapText="1"/>
    </xf>
    <xf numFmtId="0" fontId="137" fillId="10" borderId="10" xfId="0" applyFont="1" applyFill="1" applyBorder="1" applyAlignment="1">
      <alignment horizontal="center" vertical="center" wrapText="1"/>
    </xf>
    <xf numFmtId="0" fontId="137" fillId="10" borderId="11" xfId="0" applyFont="1" applyFill="1" applyBorder="1" applyAlignment="1">
      <alignment horizontal="center" vertical="center" wrapText="1"/>
    </xf>
    <xf numFmtId="0" fontId="137" fillId="10" borderId="58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 wrapText="1"/>
    </xf>
    <xf numFmtId="0" fontId="50" fillId="40" borderId="11" xfId="0" applyFont="1" applyFill="1" applyBorder="1" applyAlignment="1">
      <alignment horizontal="center" vertical="center" wrapText="1"/>
    </xf>
    <xf numFmtId="0" fontId="50" fillId="40" borderId="58" xfId="0" applyFont="1" applyFill="1" applyBorder="1" applyAlignment="1">
      <alignment horizontal="center" vertical="center" wrapText="1"/>
    </xf>
    <xf numFmtId="0" fontId="138" fillId="0" borderId="10" xfId="0" applyFont="1" applyBorder="1" applyAlignment="1">
      <alignment horizontal="center" vertical="center" wrapText="1"/>
    </xf>
    <xf numFmtId="0" fontId="138" fillId="0" borderId="11" xfId="0" applyFont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 wrapText="1"/>
    </xf>
    <xf numFmtId="0" fontId="111" fillId="0" borderId="58" xfId="0" applyFont="1" applyBorder="1" applyAlignment="1">
      <alignment horizontal="center" vertical="center" wrapText="1"/>
    </xf>
    <xf numFmtId="0" fontId="36" fillId="16" borderId="23" xfId="0" applyFont="1" applyFill="1" applyBorder="1" applyAlignment="1">
      <alignment wrapText="1"/>
    </xf>
    <xf numFmtId="0" fontId="36" fillId="16" borderId="57" xfId="0" applyFont="1" applyFill="1" applyBorder="1" applyAlignment="1">
      <alignment wrapText="1"/>
    </xf>
    <xf numFmtId="0" fontId="36" fillId="16" borderId="25" xfId="0" applyFont="1" applyFill="1" applyBorder="1" applyAlignment="1">
      <alignment wrapText="1"/>
    </xf>
    <xf numFmtId="0" fontId="139" fillId="10" borderId="10" xfId="110" applyFont="1" applyFill="1" applyBorder="1" applyAlignment="1">
      <alignment horizontal="center" vertical="center" wrapText="1"/>
      <protection/>
    </xf>
    <xf numFmtId="0" fontId="139" fillId="10" borderId="11" xfId="0" applyFont="1" applyFill="1" applyBorder="1" applyAlignment="1">
      <alignment horizontal="center" vertical="center" wrapText="1"/>
    </xf>
    <xf numFmtId="0" fontId="139" fillId="10" borderId="58" xfId="0" applyFont="1" applyFill="1" applyBorder="1" applyAlignment="1">
      <alignment horizontal="center" vertical="center" wrapText="1"/>
    </xf>
    <xf numFmtId="0" fontId="12" fillId="0" borderId="19" xfId="110" applyFont="1" applyBorder="1" applyAlignment="1">
      <alignment/>
      <protection/>
    </xf>
    <xf numFmtId="0" fontId="3" fillId="0" borderId="12" xfId="110" applyFont="1" applyBorder="1" applyAlignment="1">
      <alignment/>
      <protection/>
    </xf>
    <xf numFmtId="0" fontId="13" fillId="0" borderId="33" xfId="110" applyFont="1" applyFill="1" applyBorder="1" applyAlignment="1">
      <alignment horizontal="center" vertical="center" wrapText="1"/>
      <protection/>
    </xf>
    <xf numFmtId="0" fontId="13" fillId="0" borderId="35" xfId="110" applyFont="1" applyFill="1" applyBorder="1" applyAlignment="1">
      <alignment horizontal="center" vertical="center" wrapText="1"/>
      <protection/>
    </xf>
    <xf numFmtId="0" fontId="12" fillId="0" borderId="15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3" xfId="110" applyFont="1" applyFill="1" applyBorder="1" applyAlignment="1">
      <alignment horizontal="center" vertical="center" wrapText="1"/>
      <protection/>
    </xf>
    <xf numFmtId="0" fontId="15" fillId="0" borderId="45" xfId="110" applyFont="1" applyFill="1" applyBorder="1" applyAlignment="1">
      <alignment horizontal="center" vertical="center" wrapText="1"/>
      <protection/>
    </xf>
    <xf numFmtId="0" fontId="3" fillId="42" borderId="59" xfId="110" applyFont="1" applyFill="1" applyBorder="1" applyAlignment="1">
      <alignment horizontal="center" vertical="center" textRotation="90"/>
      <protection/>
    </xf>
    <xf numFmtId="0" fontId="0" fillId="42" borderId="61" xfId="110" applyFill="1" applyBorder="1" applyAlignment="1">
      <alignment/>
      <protection/>
    </xf>
    <xf numFmtId="0" fontId="0" fillId="42" borderId="60" xfId="110" applyFill="1" applyBorder="1" applyAlignment="1">
      <alignment/>
      <protection/>
    </xf>
    <xf numFmtId="0" fontId="15" fillId="0" borderId="48" xfId="110" applyFont="1" applyFill="1" applyBorder="1" applyAlignment="1">
      <alignment horizontal="center" vertical="center" wrapText="1"/>
      <protection/>
    </xf>
    <xf numFmtId="0" fontId="15" fillId="0" borderId="49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58" xfId="110" applyFont="1" applyFill="1" applyBorder="1" applyAlignment="1">
      <alignment/>
      <protection/>
    </xf>
    <xf numFmtId="0" fontId="18" fillId="18" borderId="23" xfId="110" applyFont="1" applyFill="1" applyBorder="1" applyAlignment="1">
      <alignment horizontal="center" vertical="center" wrapText="1"/>
      <protection/>
    </xf>
    <xf numFmtId="0" fontId="15" fillId="18" borderId="24" xfId="110" applyFont="1" applyFill="1" applyBorder="1" applyAlignment="1">
      <alignment horizontal="center" vertical="center" wrapText="1"/>
      <protection/>
    </xf>
    <xf numFmtId="0" fontId="15" fillId="18" borderId="25" xfId="110" applyFont="1" applyFill="1" applyBorder="1" applyAlignment="1">
      <alignment horizontal="center" vertical="center" wrapText="1"/>
      <protection/>
    </xf>
    <xf numFmtId="0" fontId="19" fillId="56" borderId="28" xfId="110" applyFont="1" applyFill="1" applyBorder="1" applyAlignment="1">
      <alignment horizontal="center" vertical="center" wrapText="1"/>
      <protection/>
    </xf>
    <xf numFmtId="0" fontId="3" fillId="0" borderId="26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21" fillId="38" borderId="10" xfId="110" applyFont="1" applyFill="1" applyBorder="1" applyAlignment="1">
      <alignment vertical="center"/>
      <protection/>
    </xf>
    <xf numFmtId="0" fontId="0" fillId="0" borderId="58" xfId="110" applyBorder="1" applyAlignment="1">
      <alignment/>
      <protection/>
    </xf>
    <xf numFmtId="0" fontId="15" fillId="38" borderId="10" xfId="110" applyFont="1" applyFill="1" applyBorder="1" applyAlignment="1">
      <alignment wrapText="1"/>
      <protection/>
    </xf>
    <xf numFmtId="0" fontId="15" fillId="0" borderId="58" xfId="110" applyFont="1" applyBorder="1" applyAlignment="1">
      <alignment wrapText="1"/>
      <protection/>
    </xf>
    <xf numFmtId="0" fontId="0" fillId="0" borderId="15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5" xfId="110" applyBorder="1" applyAlignment="1">
      <alignment wrapText="1"/>
      <protection/>
    </xf>
    <xf numFmtId="0" fontId="0" fillId="0" borderId="15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0" fontId="24" fillId="33" borderId="59" xfId="0" applyFont="1" applyFill="1" applyBorder="1" applyAlignment="1">
      <alignment horizontal="center" vertical="center" textRotation="90" wrapText="1"/>
    </xf>
    <xf numFmtId="0" fontId="24" fillId="33" borderId="61" xfId="0" applyFont="1" applyFill="1" applyBorder="1" applyAlignment="1">
      <alignment horizontal="center" vertical="center" textRotation="90" wrapText="1"/>
    </xf>
    <xf numFmtId="0" fontId="24" fillId="33" borderId="6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 wrapText="1"/>
    </xf>
    <xf numFmtId="0" fontId="9" fillId="49" borderId="10" xfId="0" applyFont="1" applyFill="1" applyBorder="1" applyAlignment="1">
      <alignment vertical="center" wrapText="1"/>
    </xf>
    <xf numFmtId="0" fontId="9" fillId="49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vertical="center" wrapText="1"/>
    </xf>
    <xf numFmtId="0" fontId="3" fillId="33" borderId="5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left" vertical="center" wrapText="1"/>
    </xf>
    <xf numFmtId="0" fontId="9" fillId="49" borderId="11" xfId="0" applyFont="1" applyFill="1" applyBorder="1" applyAlignment="1">
      <alignment horizontal="left" vertical="center" wrapText="1"/>
    </xf>
    <xf numFmtId="0" fontId="9" fillId="49" borderId="5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49" borderId="11" xfId="0" applyFont="1" applyFill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46" borderId="10" xfId="0" applyFont="1" applyFill="1" applyBorder="1" applyAlignment="1">
      <alignment vertical="center" wrapText="1"/>
    </xf>
    <xf numFmtId="0" fontId="0" fillId="46" borderId="11" xfId="0" applyFont="1" applyFill="1" applyBorder="1" applyAlignment="1">
      <alignment vertical="center" wrapText="1"/>
    </xf>
    <xf numFmtId="0" fontId="0" fillId="46" borderId="58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65" fontId="3" fillId="0" borderId="19" xfId="57" applyFont="1" applyBorder="1" applyAlignment="1">
      <alignment horizontal="justify" vertical="center" wrapText="1"/>
    </xf>
    <xf numFmtId="165" fontId="3" fillId="0" borderId="12" xfId="57" applyFont="1" applyBorder="1" applyAlignment="1">
      <alignment horizontal="justify" vertical="center" wrapText="1"/>
    </xf>
    <xf numFmtId="165" fontId="3" fillId="0" borderId="13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62</xdr:row>
      <xdr:rowOff>95250</xdr:rowOff>
    </xdr:from>
    <xdr:to>
      <xdr:col>0</xdr:col>
      <xdr:colOff>400050</xdr:colOff>
      <xdr:row>63</xdr:row>
      <xdr:rowOff>133350</xdr:rowOff>
    </xdr:to>
    <xdr:sp>
      <xdr:nvSpPr>
        <xdr:cNvPr id="1" name="Freccia a destra 1"/>
        <xdr:cNvSpPr>
          <a:spLocks/>
        </xdr:cNvSpPr>
      </xdr:nvSpPr>
      <xdr:spPr>
        <a:xfrm>
          <a:off x="114300" y="13601700"/>
          <a:ext cx="285750" cy="3048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180975</xdr:rowOff>
    </xdr:from>
    <xdr:to>
      <xdr:col>11</xdr:col>
      <xdr:colOff>352425</xdr:colOff>
      <xdr:row>2</xdr:row>
      <xdr:rowOff>371475</xdr:rowOff>
    </xdr:to>
    <xdr:sp>
      <xdr:nvSpPr>
        <xdr:cNvPr id="2" name="Freccia a destra 2"/>
        <xdr:cNvSpPr>
          <a:spLocks/>
        </xdr:cNvSpPr>
      </xdr:nvSpPr>
      <xdr:spPr>
        <a:xfrm rot="10800000">
          <a:off x="14668500" y="771525"/>
          <a:ext cx="295275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</xdr:row>
      <xdr:rowOff>142875</xdr:rowOff>
    </xdr:from>
    <xdr:to>
      <xdr:col>11</xdr:col>
      <xdr:colOff>381000</xdr:colOff>
      <xdr:row>4</xdr:row>
      <xdr:rowOff>333375</xdr:rowOff>
    </xdr:to>
    <xdr:sp>
      <xdr:nvSpPr>
        <xdr:cNvPr id="3" name="Freccia a destra 3"/>
        <xdr:cNvSpPr>
          <a:spLocks/>
        </xdr:cNvSpPr>
      </xdr:nvSpPr>
      <xdr:spPr>
        <a:xfrm rot="10800000">
          <a:off x="14687550" y="1914525"/>
          <a:ext cx="30480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4000500</xdr:colOff>
      <xdr:row>75</xdr:row>
      <xdr:rowOff>38100</xdr:rowOff>
    </xdr:from>
    <xdr:to>
      <xdr:col>1</xdr:col>
      <xdr:colOff>4991100</xdr:colOff>
      <xdr:row>75</xdr:row>
      <xdr:rowOff>180975</xdr:rowOff>
    </xdr:to>
    <xdr:sp>
      <xdr:nvSpPr>
        <xdr:cNvPr id="4" name="Freccia a destra 4"/>
        <xdr:cNvSpPr>
          <a:spLocks/>
        </xdr:cNvSpPr>
      </xdr:nvSpPr>
      <xdr:spPr>
        <a:xfrm>
          <a:off x="4505325" y="16563975"/>
          <a:ext cx="1000125" cy="142875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98</xdr:row>
      <xdr:rowOff>161925</xdr:rowOff>
    </xdr:from>
    <xdr:to>
      <xdr:col>3</xdr:col>
      <xdr:colOff>590550</xdr:colOff>
      <xdr:row>98</xdr:row>
      <xdr:rowOff>304800</xdr:rowOff>
    </xdr:to>
    <xdr:sp>
      <xdr:nvSpPr>
        <xdr:cNvPr id="5" name="Freccia a destra 10"/>
        <xdr:cNvSpPr>
          <a:spLocks/>
        </xdr:cNvSpPr>
      </xdr:nvSpPr>
      <xdr:spPr>
        <a:xfrm>
          <a:off x="7134225" y="22088475"/>
          <a:ext cx="476250" cy="142875"/>
        </a:xfrm>
        <a:prstGeom prst="rightArrow">
          <a:avLst>
            <a:gd name="adj" fmla="val 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101</xdr:row>
      <xdr:rowOff>85725</xdr:rowOff>
    </xdr:from>
    <xdr:to>
      <xdr:col>3</xdr:col>
      <xdr:colOff>590550</xdr:colOff>
      <xdr:row>101</xdr:row>
      <xdr:rowOff>257175</xdr:rowOff>
    </xdr:to>
    <xdr:sp>
      <xdr:nvSpPr>
        <xdr:cNvPr id="6" name="Freccia a destra 11"/>
        <xdr:cNvSpPr>
          <a:spLocks/>
        </xdr:cNvSpPr>
      </xdr:nvSpPr>
      <xdr:spPr>
        <a:xfrm>
          <a:off x="7134225" y="23155275"/>
          <a:ext cx="476250" cy="18097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102</xdr:row>
      <xdr:rowOff>142875</xdr:rowOff>
    </xdr:from>
    <xdr:to>
      <xdr:col>3</xdr:col>
      <xdr:colOff>590550</xdr:colOff>
      <xdr:row>102</xdr:row>
      <xdr:rowOff>323850</xdr:rowOff>
    </xdr:to>
    <xdr:sp>
      <xdr:nvSpPr>
        <xdr:cNvPr id="7" name="Freccia a destra 12"/>
        <xdr:cNvSpPr>
          <a:spLocks/>
        </xdr:cNvSpPr>
      </xdr:nvSpPr>
      <xdr:spPr>
        <a:xfrm>
          <a:off x="7134225" y="23574375"/>
          <a:ext cx="476250" cy="18097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99</xdr:row>
      <xdr:rowOff>152400</xdr:rowOff>
    </xdr:from>
    <xdr:to>
      <xdr:col>3</xdr:col>
      <xdr:colOff>600075</xdr:colOff>
      <xdr:row>99</xdr:row>
      <xdr:rowOff>342900</xdr:rowOff>
    </xdr:to>
    <xdr:sp>
      <xdr:nvSpPr>
        <xdr:cNvPr id="8" name="Freccia a destra 14"/>
        <xdr:cNvSpPr>
          <a:spLocks/>
        </xdr:cNvSpPr>
      </xdr:nvSpPr>
      <xdr:spPr>
        <a:xfrm>
          <a:off x="7153275" y="22479000"/>
          <a:ext cx="476250" cy="19050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100</xdr:row>
      <xdr:rowOff>66675</xdr:rowOff>
    </xdr:from>
    <xdr:to>
      <xdr:col>3</xdr:col>
      <xdr:colOff>590550</xdr:colOff>
      <xdr:row>100</xdr:row>
      <xdr:rowOff>247650</xdr:rowOff>
    </xdr:to>
    <xdr:sp>
      <xdr:nvSpPr>
        <xdr:cNvPr id="9" name="Freccia a destra 15"/>
        <xdr:cNvSpPr>
          <a:spLocks/>
        </xdr:cNvSpPr>
      </xdr:nvSpPr>
      <xdr:spPr>
        <a:xfrm>
          <a:off x="7134225" y="22831425"/>
          <a:ext cx="476250" cy="18097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98</xdr:row>
      <xdr:rowOff>161925</xdr:rowOff>
    </xdr:from>
    <xdr:to>
      <xdr:col>0</xdr:col>
      <xdr:colOff>485775</xdr:colOff>
      <xdr:row>103</xdr:row>
      <xdr:rowOff>180975</xdr:rowOff>
    </xdr:to>
    <xdr:sp>
      <xdr:nvSpPr>
        <xdr:cNvPr id="10" name="Freccia circolare a destra 17"/>
        <xdr:cNvSpPr>
          <a:spLocks/>
        </xdr:cNvSpPr>
      </xdr:nvSpPr>
      <xdr:spPr>
        <a:xfrm>
          <a:off x="104775" y="22088475"/>
          <a:ext cx="381000" cy="1962150"/>
        </a:xfrm>
        <a:prstGeom prst="curvedRightArrow">
          <a:avLst>
            <a:gd name="adj1" fmla="val 40300"/>
            <a:gd name="adj2" fmla="val 47574"/>
            <a:gd name="adj3" fmla="val 25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820025" y="6419850"/>
          <a:ext cx="219075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19</xdr:row>
      <xdr:rowOff>85725</xdr:rowOff>
    </xdr:from>
    <xdr:to>
      <xdr:col>2</xdr:col>
      <xdr:colOff>809625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43325" y="6010275"/>
          <a:ext cx="685800" cy="18097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19</xdr:row>
      <xdr:rowOff>76200</xdr:rowOff>
    </xdr:from>
    <xdr:to>
      <xdr:col>8</xdr:col>
      <xdr:colOff>276225</xdr:colOff>
      <xdr:row>19</xdr:row>
      <xdr:rowOff>161925</xdr:rowOff>
    </xdr:to>
    <xdr:sp>
      <xdr:nvSpPr>
        <xdr:cNvPr id="1" name="Freccia a sinistra 1"/>
        <xdr:cNvSpPr>
          <a:spLocks/>
        </xdr:cNvSpPr>
      </xdr:nvSpPr>
      <xdr:spPr>
        <a:xfrm>
          <a:off x="11430000" y="4972050"/>
          <a:ext cx="209550" cy="85725"/>
        </a:xfrm>
        <a:prstGeom prst="leftArrow">
          <a:avLst>
            <a:gd name="adj" fmla="val -28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2409825</xdr:colOff>
      <xdr:row>19</xdr:row>
      <xdr:rowOff>47625</xdr:rowOff>
    </xdr:from>
    <xdr:to>
      <xdr:col>4</xdr:col>
      <xdr:colOff>3124200</xdr:colOff>
      <xdr:row>19</xdr:row>
      <xdr:rowOff>190500</xdr:rowOff>
    </xdr:to>
    <xdr:sp>
      <xdr:nvSpPr>
        <xdr:cNvPr id="2" name="Freccia a destra 2"/>
        <xdr:cNvSpPr>
          <a:spLocks/>
        </xdr:cNvSpPr>
      </xdr:nvSpPr>
      <xdr:spPr>
        <a:xfrm>
          <a:off x="5676900" y="4943475"/>
          <a:ext cx="704850" cy="142875"/>
        </a:xfrm>
        <a:prstGeom prst="rightArrow">
          <a:avLst>
            <a:gd name="adj" fmla="val 39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31"/>
  <sheetViews>
    <sheetView zoomScalePageLayoutView="0" workbookViewId="0" topLeftCell="A1">
      <selection activeCell="M19" sqref="M19"/>
    </sheetView>
  </sheetViews>
  <sheetFormatPr defaultColWidth="9.140625" defaultRowHeight="12.75"/>
  <cols>
    <col min="17" max="17" width="14.7109375" style="0" customWidth="1"/>
  </cols>
  <sheetData>
    <row r="1" ht="12.75" thickBot="1"/>
    <row r="2" spans="3:17" ht="12">
      <c r="C2" s="595" t="s">
        <v>149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7"/>
    </row>
    <row r="3" spans="3:17" ht="12.75" thickBot="1">
      <c r="C3" s="598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600"/>
    </row>
    <row r="4" ht="12.75" thickBot="1"/>
    <row r="5" spans="3:4" ht="13.5" thickBot="1">
      <c r="C5" s="604" t="s">
        <v>76</v>
      </c>
      <c r="D5" s="605"/>
    </row>
    <row r="6" ht="12.75" thickBot="1"/>
    <row r="7" spans="2:17" ht="51" customHeight="1" thickBot="1">
      <c r="B7" s="140"/>
      <c r="C7" s="606" t="s">
        <v>219</v>
      </c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8"/>
    </row>
    <row r="8" spans="2:19" ht="20.25" customHeight="1" thickBot="1"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5"/>
      <c r="S8" s="165"/>
    </row>
    <row r="9" spans="3:17" ht="45.75" customHeight="1" thickBot="1">
      <c r="C9" s="601" t="s">
        <v>237</v>
      </c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3"/>
    </row>
    <row r="10" spans="2:19" ht="20.25" customHeight="1" thickBot="1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5"/>
      <c r="S10" s="165"/>
    </row>
    <row r="11" spans="2:19" ht="35.25" customHeight="1" thickBot="1">
      <c r="B11" s="140"/>
      <c r="C11" s="609" t="s">
        <v>229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1"/>
      <c r="R11" s="140"/>
      <c r="S11" s="140"/>
    </row>
    <row r="13" ht="12.75" thickBot="1"/>
    <row r="14" spans="3:17" ht="35.25" customHeight="1" thickBot="1">
      <c r="C14" s="612" t="s">
        <v>240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4"/>
    </row>
    <row r="15" ht="12.75" thickBot="1"/>
    <row r="16" spans="2:12" ht="19.5" customHeight="1">
      <c r="B16" s="140"/>
      <c r="C16" s="584" t="s">
        <v>77</v>
      </c>
      <c r="D16" s="585"/>
      <c r="E16" s="585"/>
      <c r="F16" s="585"/>
      <c r="G16" s="585"/>
      <c r="H16" s="585"/>
      <c r="I16" s="586"/>
      <c r="J16" s="141"/>
      <c r="K16" s="140"/>
      <c r="L16" s="140"/>
    </row>
    <row r="17" spans="2:12" ht="17.25" customHeight="1">
      <c r="B17" s="140"/>
      <c r="C17" s="587" t="s">
        <v>150</v>
      </c>
      <c r="D17" s="588"/>
      <c r="E17" s="588"/>
      <c r="F17" s="588"/>
      <c r="G17" s="588"/>
      <c r="H17" s="588"/>
      <c r="I17" s="142"/>
      <c r="J17" s="141"/>
      <c r="K17" s="140"/>
      <c r="L17" s="140"/>
    </row>
    <row r="18" spans="2:12" ht="17.25" customHeight="1">
      <c r="B18" s="140"/>
      <c r="C18" s="589" t="s">
        <v>151</v>
      </c>
      <c r="D18" s="590"/>
      <c r="E18" s="590"/>
      <c r="F18" s="590"/>
      <c r="G18" s="590"/>
      <c r="H18" s="590"/>
      <c r="I18" s="591"/>
      <c r="J18" s="141"/>
      <c r="K18" s="140"/>
      <c r="L18" s="140"/>
    </row>
    <row r="19" spans="2:12" ht="64.5" customHeight="1" thickBot="1">
      <c r="B19" s="140"/>
      <c r="C19" s="592" t="s">
        <v>220</v>
      </c>
      <c r="D19" s="593"/>
      <c r="E19" s="593"/>
      <c r="F19" s="593"/>
      <c r="G19" s="593"/>
      <c r="H19" s="593"/>
      <c r="I19" s="594"/>
      <c r="J19" s="141"/>
      <c r="K19" s="140"/>
      <c r="L19" s="140"/>
    </row>
    <row r="20" spans="2:12" ht="17.2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0"/>
      <c r="L20" s="140"/>
    </row>
    <row r="21" spans="2:12" ht="17.25" customHeight="1">
      <c r="B21" s="140"/>
      <c r="C21" s="141"/>
      <c r="D21" s="141"/>
      <c r="E21" s="141"/>
      <c r="F21" s="141"/>
      <c r="G21" s="141"/>
      <c r="H21" s="141"/>
      <c r="I21" s="141"/>
      <c r="J21" s="141"/>
      <c r="K21" s="140"/>
      <c r="L21" s="140"/>
    </row>
    <row r="22" spans="2:12" ht="17.25" customHeight="1">
      <c r="B22" s="140"/>
      <c r="C22" s="141"/>
      <c r="D22" s="141"/>
      <c r="E22" s="141"/>
      <c r="F22" s="141"/>
      <c r="G22" s="141"/>
      <c r="H22" s="141"/>
      <c r="I22" s="141"/>
      <c r="J22" s="141"/>
      <c r="K22" s="140"/>
      <c r="L22" s="140"/>
    </row>
    <row r="23" spans="2:12" ht="17.25" customHeight="1">
      <c r="B23" s="140"/>
      <c r="C23" s="141"/>
      <c r="D23" s="141"/>
      <c r="E23" s="141"/>
      <c r="F23" s="141"/>
      <c r="G23" s="141"/>
      <c r="H23" s="141"/>
      <c r="I23" s="141"/>
      <c r="J23" s="141"/>
      <c r="K23" s="140"/>
      <c r="L23" s="140"/>
    </row>
    <row r="24" spans="2:12" ht="12">
      <c r="B24" s="140"/>
      <c r="C24" s="141"/>
      <c r="D24" s="141"/>
      <c r="E24" s="141"/>
      <c r="F24" s="141"/>
      <c r="G24" s="141"/>
      <c r="H24" s="141"/>
      <c r="I24" s="141"/>
      <c r="J24" s="141"/>
      <c r="K24" s="140"/>
      <c r="L24" s="140"/>
    </row>
    <row r="25" spans="2:12" ht="12">
      <c r="B25" s="140"/>
      <c r="C25" s="141"/>
      <c r="D25" s="141"/>
      <c r="E25" s="141"/>
      <c r="F25" s="141"/>
      <c r="G25" s="141"/>
      <c r="H25" s="141"/>
      <c r="I25" s="141"/>
      <c r="J25" s="141"/>
      <c r="K25" s="140"/>
      <c r="L25" s="140"/>
    </row>
    <row r="26" spans="2:12" ht="12">
      <c r="B26" s="140"/>
      <c r="C26" s="141"/>
      <c r="D26" s="141"/>
      <c r="E26" s="141"/>
      <c r="F26" s="141"/>
      <c r="G26" s="141"/>
      <c r="H26" s="141"/>
      <c r="I26" s="141"/>
      <c r="J26" s="141"/>
      <c r="K26" s="140"/>
      <c r="L26" s="140"/>
    </row>
    <row r="27" spans="2:12" ht="12">
      <c r="B27" s="140"/>
      <c r="C27" s="141"/>
      <c r="D27" s="141"/>
      <c r="E27" s="141"/>
      <c r="F27" s="141"/>
      <c r="G27" s="141"/>
      <c r="H27" s="141"/>
      <c r="I27" s="141"/>
      <c r="J27" s="141"/>
      <c r="K27" s="140"/>
      <c r="L27" s="140"/>
    </row>
    <row r="28" spans="2:12" ht="12">
      <c r="B28" s="140"/>
      <c r="C28" s="141"/>
      <c r="D28" s="141"/>
      <c r="E28" s="141"/>
      <c r="F28" s="141"/>
      <c r="G28" s="141"/>
      <c r="H28" s="141"/>
      <c r="I28" s="141"/>
      <c r="J28" s="141"/>
      <c r="K28" s="140"/>
      <c r="L28" s="140"/>
    </row>
    <row r="29" spans="2:12" ht="12">
      <c r="B29" s="140"/>
      <c r="C29" s="141"/>
      <c r="D29" s="141"/>
      <c r="E29" s="141"/>
      <c r="F29" s="141"/>
      <c r="G29" s="141"/>
      <c r="H29" s="141"/>
      <c r="I29" s="141"/>
      <c r="J29" s="141"/>
      <c r="K29" s="140"/>
      <c r="L29" s="140"/>
    </row>
    <row r="30" spans="2:12" ht="12">
      <c r="B30" s="140"/>
      <c r="C30" s="141"/>
      <c r="D30" s="141"/>
      <c r="E30" s="141"/>
      <c r="F30" s="141"/>
      <c r="G30" s="141"/>
      <c r="H30" s="141"/>
      <c r="I30" s="141"/>
      <c r="J30" s="141"/>
      <c r="K30" s="140"/>
      <c r="L30" s="140"/>
    </row>
    <row r="31" spans="2:12" ht="12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</sheetData>
  <sheetProtection/>
  <mergeCells count="10"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4"/>
  <sheetViews>
    <sheetView tabSelected="1" zoomScale="80" zoomScaleNormal="80" zoomScaleSheetLayoutView="100" zoomScalePageLayoutView="0" workbookViewId="0" topLeftCell="A60">
      <selection activeCell="C73" sqref="C73"/>
    </sheetView>
  </sheetViews>
  <sheetFormatPr defaultColWidth="9.140625" defaultRowHeight="12.75"/>
  <cols>
    <col min="1" max="1" width="7.57421875" style="0" customWidth="1"/>
    <col min="2" max="2" width="86.00390625" style="0" customWidth="1"/>
    <col min="3" max="3" width="11.8515625" style="0" customWidth="1"/>
    <col min="4" max="4" width="11.00390625" style="0" customWidth="1"/>
    <col min="5" max="5" width="10.7109375" style="0" customWidth="1"/>
    <col min="6" max="6" width="10.8515625" style="0" customWidth="1"/>
    <col min="7" max="7" width="11.140625" style="0" customWidth="1"/>
    <col min="8" max="8" width="23.57421875" style="0" customWidth="1"/>
    <col min="9" max="9" width="15.57421875" style="0" customWidth="1"/>
    <col min="10" max="10" width="15.7109375" style="0" customWidth="1"/>
    <col min="11" max="11" width="15.140625" style="0" customWidth="1"/>
    <col min="12" max="12" width="5.8515625" style="0" customWidth="1"/>
    <col min="13" max="13" width="11.421875" style="0" customWidth="1"/>
    <col min="14" max="14" width="7.28125" style="0" customWidth="1"/>
  </cols>
  <sheetData>
    <row r="1" spans="1:11" ht="24" thickBot="1">
      <c r="A1" s="51"/>
      <c r="B1" s="546" t="s">
        <v>2</v>
      </c>
      <c r="C1" s="710" t="s">
        <v>228</v>
      </c>
      <c r="D1" s="711"/>
      <c r="E1" s="711"/>
      <c r="F1" s="711"/>
      <c r="G1" s="711"/>
      <c r="H1" s="711"/>
      <c r="I1" s="711"/>
      <c r="J1" s="711"/>
      <c r="K1" s="712"/>
    </row>
    <row r="2" spans="1:11" ht="22.5" customHeight="1">
      <c r="A2" s="20"/>
      <c r="B2" s="167" t="s">
        <v>152</v>
      </c>
      <c r="C2" s="713"/>
      <c r="D2" s="713"/>
      <c r="E2" s="713"/>
      <c r="F2" s="713"/>
      <c r="G2" s="714"/>
      <c r="H2" s="714"/>
      <c r="I2" s="713"/>
      <c r="J2" s="713"/>
      <c r="K2" s="715"/>
    </row>
    <row r="3" spans="1:14" ht="49.5" customHeight="1">
      <c r="A3" s="20"/>
      <c r="B3" s="131" t="s">
        <v>159</v>
      </c>
      <c r="C3" s="716"/>
      <c r="D3" s="716"/>
      <c r="E3" s="716"/>
      <c r="F3" s="716"/>
      <c r="G3" s="717" t="s">
        <v>61</v>
      </c>
      <c r="H3" s="718"/>
      <c r="I3" s="720"/>
      <c r="J3" s="721"/>
      <c r="K3" s="722"/>
      <c r="M3" s="547">
        <v>0.5</v>
      </c>
      <c r="N3" s="548" t="s">
        <v>66</v>
      </c>
    </row>
    <row r="4" spans="1:14" ht="43.5" customHeight="1">
      <c r="A4" s="20"/>
      <c r="B4" s="131" t="s">
        <v>156</v>
      </c>
      <c r="C4" s="723"/>
      <c r="D4" s="724"/>
      <c r="E4" s="724"/>
      <c r="F4" s="725"/>
      <c r="G4" s="718" t="s">
        <v>160</v>
      </c>
      <c r="H4" s="718"/>
      <c r="I4" s="723"/>
      <c r="J4" s="724"/>
      <c r="K4" s="727"/>
      <c r="M4" s="549"/>
      <c r="N4" s="549"/>
    </row>
    <row r="5" spans="1:14" ht="34.5" customHeight="1">
      <c r="A5" s="20"/>
      <c r="B5" s="131" t="s">
        <v>157</v>
      </c>
      <c r="C5" s="726" t="s">
        <v>158</v>
      </c>
      <c r="D5" s="726"/>
      <c r="E5" s="726"/>
      <c r="F5" s="726"/>
      <c r="G5" s="718" t="s">
        <v>161</v>
      </c>
      <c r="H5" s="718"/>
      <c r="I5" s="420"/>
      <c r="J5" s="134">
        <f>M5/60*I5</f>
        <v>0</v>
      </c>
      <c r="K5" s="552" t="str">
        <f>IF(J5&lt;=M5,"OK","ERRORE")</f>
        <v>OK</v>
      </c>
      <c r="M5" s="550">
        <v>1500000</v>
      </c>
      <c r="N5" s="548" t="s">
        <v>231</v>
      </c>
    </row>
    <row r="6" spans="1:14" ht="9" customHeight="1">
      <c r="A6" s="127"/>
      <c r="B6" s="48"/>
      <c r="C6" s="49"/>
      <c r="D6" s="49"/>
      <c r="E6" s="49"/>
      <c r="F6" s="49"/>
      <c r="G6" s="50"/>
      <c r="H6" s="50"/>
      <c r="I6" s="50"/>
      <c r="J6" s="50"/>
      <c r="K6" s="128"/>
      <c r="M6" s="551"/>
      <c r="N6" s="551"/>
    </row>
    <row r="7" spans="1:14" ht="13.5" thickBot="1">
      <c r="A7" s="129"/>
      <c r="B7" s="36"/>
      <c r="C7" s="130"/>
      <c r="D7" s="130"/>
      <c r="E7" s="130"/>
      <c r="F7" s="130"/>
      <c r="G7" s="130"/>
      <c r="H7" s="36"/>
      <c r="I7" s="36"/>
      <c r="J7" s="36"/>
      <c r="K7" s="37"/>
      <c r="M7" s="551"/>
      <c r="N7" s="551"/>
    </row>
    <row r="8" spans="1:11" ht="13.5" thickBot="1">
      <c r="A8" s="19"/>
      <c r="B8" s="4" t="s">
        <v>60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33" t="s">
        <v>5</v>
      </c>
      <c r="I8" s="34" t="s">
        <v>10</v>
      </c>
      <c r="J8" s="34" t="s">
        <v>0</v>
      </c>
      <c r="K8" s="35" t="s">
        <v>11</v>
      </c>
    </row>
    <row r="9" spans="1:11" ht="4.5" customHeight="1">
      <c r="A9" s="28"/>
      <c r="B9" s="29"/>
      <c r="C9" s="30"/>
      <c r="D9" s="30"/>
      <c r="E9" s="30"/>
      <c r="F9" s="30"/>
      <c r="G9" s="30"/>
      <c r="H9" s="31"/>
      <c r="I9" s="31"/>
      <c r="J9" s="31"/>
      <c r="K9" s="32"/>
    </row>
    <row r="10" spans="1:11" ht="13.5" thickBot="1">
      <c r="A10" s="23"/>
      <c r="B10" s="21"/>
      <c r="C10" s="18"/>
      <c r="D10" s="18"/>
      <c r="E10" s="18"/>
      <c r="F10" s="18"/>
      <c r="G10" s="18"/>
      <c r="H10" s="22"/>
      <c r="I10" s="22"/>
      <c r="J10" s="22"/>
      <c r="K10" s="24"/>
    </row>
    <row r="11" spans="1:11" ht="15" customHeight="1" thickBot="1">
      <c r="A11" s="680" t="s">
        <v>188</v>
      </c>
      <c r="B11" s="506" t="s">
        <v>148</v>
      </c>
      <c r="C11" s="389">
        <f>'Calculation  staff costs UNIMI '!$L$10</f>
        <v>0</v>
      </c>
      <c r="D11" s="390">
        <f>'Calculation  staff costs UNIMI '!$N$10</f>
        <v>0</v>
      </c>
      <c r="E11" s="390">
        <f>'Calculation  staff costs UNIMI '!$P$10</f>
        <v>0</v>
      </c>
      <c r="F11" s="390">
        <f>'Calculation  staff costs UNIMI '!$R$10</f>
        <v>0</v>
      </c>
      <c r="G11" s="391">
        <f>'Calculation  staff costs UNIMI '!$T$10</f>
        <v>0</v>
      </c>
      <c r="H11" s="119">
        <f aca="true" t="shared" si="0" ref="H11:H20">SUM(C11:G11)</f>
        <v>0</v>
      </c>
      <c r="I11" s="683">
        <f>SUM(H11:H12)</f>
        <v>0</v>
      </c>
      <c r="J11" s="685">
        <f>SUM(I11:I20)</f>
        <v>0</v>
      </c>
      <c r="K11" s="706">
        <f>J11</f>
        <v>0</v>
      </c>
    </row>
    <row r="12" spans="1:13" ht="32.25" customHeight="1" thickBot="1">
      <c r="A12" s="681"/>
      <c r="B12" s="508" t="s">
        <v>162</v>
      </c>
      <c r="C12" s="512">
        <f>'Calculation  staff costs UNIMI '!$L$22</f>
        <v>0</v>
      </c>
      <c r="D12" s="513">
        <f>'Calculation  staff costs UNIMI '!$N$22</f>
        <v>0</v>
      </c>
      <c r="E12" s="513">
        <f>'Calculation  staff costs UNIMI '!$P$22</f>
        <v>0</v>
      </c>
      <c r="F12" s="513">
        <f>'Calculation  staff costs UNIMI '!$R$22</f>
        <v>0</v>
      </c>
      <c r="G12" s="514">
        <f>'Calculation  staff costs UNIMI '!$T$22</f>
        <v>0</v>
      </c>
      <c r="H12" s="119">
        <f t="shared" si="0"/>
        <v>0</v>
      </c>
      <c r="I12" s="684"/>
      <c r="J12" s="686"/>
      <c r="K12" s="707"/>
      <c r="M12" s="159"/>
    </row>
    <row r="13" spans="1:11" ht="15" customHeight="1" thickBot="1">
      <c r="A13" s="681"/>
      <c r="B13" s="507" t="s">
        <v>147</v>
      </c>
      <c r="C13" s="509">
        <f>'Calculation  staff costs UNIMI '!L31</f>
        <v>0</v>
      </c>
      <c r="D13" s="510">
        <f>'Calculation  staff costs UNIMI '!N31</f>
        <v>0</v>
      </c>
      <c r="E13" s="510">
        <f>'Calculation  staff costs UNIMI '!P31</f>
        <v>0</v>
      </c>
      <c r="F13" s="510">
        <f>'Calculation  staff costs UNIMI '!R31</f>
        <v>0</v>
      </c>
      <c r="G13" s="511">
        <f>'Calculation  staff costs UNIMI '!T31</f>
        <v>0</v>
      </c>
      <c r="H13" s="333">
        <f t="shared" si="0"/>
        <v>0</v>
      </c>
      <c r="I13" s="673">
        <f>SUM(H13:H15)</f>
        <v>0</v>
      </c>
      <c r="J13" s="686"/>
      <c r="K13" s="708"/>
    </row>
    <row r="14" spans="1:11" ht="15" customHeight="1" thickBot="1">
      <c r="A14" s="681"/>
      <c r="B14" s="385" t="s">
        <v>244</v>
      </c>
      <c r="C14" s="502">
        <f>'Calculation  staff costs UNIMI '!$L$43</f>
        <v>0</v>
      </c>
      <c r="D14" s="332">
        <f>'Calculation  staff costs UNIMI '!$N$43</f>
        <v>0</v>
      </c>
      <c r="E14" s="332">
        <f>'Calculation  staff costs UNIMI '!$P$43</f>
        <v>0</v>
      </c>
      <c r="F14" s="332">
        <f>'Calculation  staff costs UNIMI '!$R$43</f>
        <v>0</v>
      </c>
      <c r="G14" s="392">
        <f>'Calculation  staff costs UNIMI '!$T$43</f>
        <v>0</v>
      </c>
      <c r="H14" s="334">
        <f t="shared" si="0"/>
        <v>0</v>
      </c>
      <c r="I14" s="675"/>
      <c r="J14" s="686"/>
      <c r="K14" s="708"/>
    </row>
    <row r="15" spans="1:11" ht="15" customHeight="1" thickBot="1">
      <c r="A15" s="681"/>
      <c r="B15" s="386" t="s">
        <v>85</v>
      </c>
      <c r="C15" s="502">
        <f>'Calculation  staff costs UNIMI '!$L$49</f>
        <v>0</v>
      </c>
      <c r="D15" s="332">
        <f>'Calculation  staff costs UNIMI '!$N$49</f>
        <v>0</v>
      </c>
      <c r="E15" s="332">
        <f>'Calculation  staff costs UNIMI '!$P$49</f>
        <v>0</v>
      </c>
      <c r="F15" s="332">
        <f>'Calculation  staff costs UNIMI '!$R$49</f>
        <v>0</v>
      </c>
      <c r="G15" s="392">
        <f>'Calculation  staff costs UNIMI '!$T$49</f>
        <v>0</v>
      </c>
      <c r="H15" s="334">
        <f t="shared" si="0"/>
        <v>0</v>
      </c>
      <c r="I15" s="676"/>
      <c r="J15" s="686"/>
      <c r="K15" s="708"/>
    </row>
    <row r="16" spans="1:11" ht="15" customHeight="1">
      <c r="A16" s="681"/>
      <c r="B16" s="386" t="s">
        <v>86</v>
      </c>
      <c r="C16" s="503">
        <f>'Calculation  staff costs UNIMI '!$L$54</f>
        <v>0</v>
      </c>
      <c r="D16" s="335">
        <f>'Calculation  staff costs UNIMI '!$N$54</f>
        <v>0</v>
      </c>
      <c r="E16" s="335">
        <f>'Calculation  staff costs UNIMI '!$P$54</f>
        <v>0</v>
      </c>
      <c r="F16" s="335">
        <f>'Calculation  staff costs UNIMI '!$R$54</f>
        <v>0</v>
      </c>
      <c r="G16" s="392">
        <f>'Calculation  staff costs UNIMI '!$T$54</f>
        <v>0</v>
      </c>
      <c r="H16" s="336">
        <f>SUM(C16:G16)</f>
        <v>0</v>
      </c>
      <c r="I16" s="691">
        <f>SUM(H16:H20)</f>
        <v>0</v>
      </c>
      <c r="J16" s="686"/>
      <c r="K16" s="708"/>
    </row>
    <row r="17" spans="1:11" ht="15" customHeight="1">
      <c r="A17" s="681"/>
      <c r="B17" s="386" t="s">
        <v>122</v>
      </c>
      <c r="C17" s="503">
        <f>'Calculation  staff costs UNIMI '!$L$57</f>
        <v>0</v>
      </c>
      <c r="D17" s="335">
        <f>'Calculation  staff costs UNIMI '!$N$57</f>
        <v>0</v>
      </c>
      <c r="E17" s="335">
        <f>'Calculation  staff costs UNIMI '!$P$57</f>
        <v>0</v>
      </c>
      <c r="F17" s="335">
        <f>'Calculation  staff costs UNIMI '!$R$57</f>
        <v>0</v>
      </c>
      <c r="G17" s="393">
        <f>'Calculation  staff costs UNIMI '!$T$57</f>
        <v>0</v>
      </c>
      <c r="H17" s="337">
        <f>SUM(C17:G17)</f>
        <v>0</v>
      </c>
      <c r="I17" s="692"/>
      <c r="J17" s="686"/>
      <c r="K17" s="708"/>
    </row>
    <row r="18" spans="1:11" ht="15" customHeight="1">
      <c r="A18" s="681"/>
      <c r="B18" s="386" t="s">
        <v>82</v>
      </c>
      <c r="C18" s="504">
        <v>0</v>
      </c>
      <c r="D18" s="421">
        <v>0</v>
      </c>
      <c r="E18" s="421">
        <v>0</v>
      </c>
      <c r="F18" s="421">
        <v>0</v>
      </c>
      <c r="G18" s="422">
        <v>0</v>
      </c>
      <c r="H18" s="337">
        <f t="shared" si="0"/>
        <v>0</v>
      </c>
      <c r="I18" s="692"/>
      <c r="J18" s="686"/>
      <c r="K18" s="708"/>
    </row>
    <row r="19" spans="1:11" ht="15" customHeight="1">
      <c r="A19" s="681"/>
      <c r="B19" s="387" t="s">
        <v>83</v>
      </c>
      <c r="C19" s="504">
        <v>0</v>
      </c>
      <c r="D19" s="421">
        <v>0</v>
      </c>
      <c r="E19" s="421">
        <v>0</v>
      </c>
      <c r="F19" s="421">
        <v>0</v>
      </c>
      <c r="G19" s="422">
        <v>0</v>
      </c>
      <c r="H19" s="338">
        <f t="shared" si="0"/>
        <v>0</v>
      </c>
      <c r="I19" s="692"/>
      <c r="J19" s="686"/>
      <c r="K19" s="708"/>
    </row>
    <row r="20" spans="1:11" ht="15" customHeight="1" thickBot="1">
      <c r="A20" s="682"/>
      <c r="B20" s="388" t="s">
        <v>84</v>
      </c>
      <c r="C20" s="505">
        <v>0</v>
      </c>
      <c r="D20" s="423">
        <v>0</v>
      </c>
      <c r="E20" s="423">
        <v>0</v>
      </c>
      <c r="F20" s="423">
        <v>0</v>
      </c>
      <c r="G20" s="424">
        <v>0</v>
      </c>
      <c r="H20" s="339">
        <f t="shared" si="0"/>
        <v>0</v>
      </c>
      <c r="I20" s="693"/>
      <c r="J20" s="687"/>
      <c r="K20" s="709"/>
    </row>
    <row r="21" spans="1:11" ht="13.5" thickBot="1">
      <c r="A21" s="14"/>
      <c r="B21" s="2"/>
      <c r="C21" s="6"/>
      <c r="D21" s="6"/>
      <c r="E21" s="6"/>
      <c r="F21" s="6"/>
      <c r="G21" s="6"/>
      <c r="H21" s="6"/>
      <c r="I21" s="6"/>
      <c r="J21" s="6"/>
      <c r="K21" s="52"/>
    </row>
    <row r="22" spans="1:11" ht="13.5" thickBot="1">
      <c r="A22" s="694" t="s">
        <v>187</v>
      </c>
      <c r="B22" s="394" t="s">
        <v>184</v>
      </c>
      <c r="C22" s="329"/>
      <c r="D22" s="9"/>
      <c r="E22" s="9"/>
      <c r="F22" s="9"/>
      <c r="G22" s="10"/>
      <c r="H22" s="404"/>
      <c r="I22" s="403"/>
      <c r="J22" s="26"/>
      <c r="K22" s="17"/>
    </row>
    <row r="23" spans="1:11" ht="12.75">
      <c r="A23" s="695"/>
      <c r="B23" s="432" t="s">
        <v>79</v>
      </c>
      <c r="C23" s="425"/>
      <c r="D23" s="426"/>
      <c r="E23" s="426"/>
      <c r="F23" s="426"/>
      <c r="G23" s="427"/>
      <c r="H23" s="553">
        <f>SUM(C23:G23)</f>
        <v>0</v>
      </c>
      <c r="I23" s="688">
        <f>SUM(H23:H25)</f>
        <v>0</v>
      </c>
      <c r="J23" s="685">
        <f>I23</f>
        <v>0</v>
      </c>
      <c r="K23" s="719">
        <f>SUM(J23:J42)</f>
        <v>0</v>
      </c>
    </row>
    <row r="24" spans="1:11" ht="12.75">
      <c r="A24" s="695"/>
      <c r="B24" s="428" t="s">
        <v>80</v>
      </c>
      <c r="C24" s="425"/>
      <c r="D24" s="426"/>
      <c r="E24" s="426"/>
      <c r="F24" s="426"/>
      <c r="G24" s="427"/>
      <c r="H24" s="553">
        <f>SUM(C24:G24)</f>
        <v>0</v>
      </c>
      <c r="I24" s="689"/>
      <c r="J24" s="686"/>
      <c r="K24" s="651"/>
    </row>
    <row r="25" spans="1:11" ht="17.25" customHeight="1" thickBot="1">
      <c r="A25" s="695"/>
      <c r="B25" s="429" t="s">
        <v>238</v>
      </c>
      <c r="C25" s="425"/>
      <c r="D25" s="426"/>
      <c r="E25" s="426"/>
      <c r="F25" s="426"/>
      <c r="G25" s="427"/>
      <c r="H25" s="553">
        <f>SUM(C25:G25)</f>
        <v>0</v>
      </c>
      <c r="I25" s="690"/>
      <c r="J25" s="687"/>
      <c r="K25" s="651"/>
    </row>
    <row r="26" spans="1:11" ht="12.75">
      <c r="A26" s="695"/>
      <c r="B26" s="430"/>
      <c r="C26" s="395"/>
      <c r="D26" s="6"/>
      <c r="E26" s="6"/>
      <c r="F26" s="6"/>
      <c r="G26" s="12"/>
      <c r="H26" s="554"/>
      <c r="I26" s="555"/>
      <c r="J26" s="6"/>
      <c r="K26" s="651"/>
    </row>
    <row r="27" spans="1:11" ht="13.5" thickBot="1">
      <c r="A27" s="695"/>
      <c r="B27" s="431" t="s">
        <v>185</v>
      </c>
      <c r="C27" s="396"/>
      <c r="D27" s="18"/>
      <c r="E27" s="18"/>
      <c r="F27" s="18"/>
      <c r="G27" s="397"/>
      <c r="H27" s="556"/>
      <c r="I27" s="557"/>
      <c r="J27" s="120"/>
      <c r="K27" s="651"/>
    </row>
    <row r="28" spans="1:11" ht="12.75">
      <c r="A28" s="695"/>
      <c r="B28" s="432" t="s">
        <v>58</v>
      </c>
      <c r="C28" s="398">
        <f>'Ammortamento UNIMI   '!$F$12</f>
        <v>0</v>
      </c>
      <c r="D28" s="132"/>
      <c r="E28" s="132"/>
      <c r="F28" s="132"/>
      <c r="G28" s="399"/>
      <c r="H28" s="554">
        <f>SUM(C28:G28)</f>
        <v>0</v>
      </c>
      <c r="I28" s="697">
        <f>SUM(H28:H30)</f>
        <v>0</v>
      </c>
      <c r="J28" s="685">
        <f>I28</f>
        <v>0</v>
      </c>
      <c r="K28" s="651"/>
    </row>
    <row r="29" spans="1:11" ht="13.5" thickBot="1">
      <c r="A29" s="695"/>
      <c r="B29" s="433" t="s">
        <v>59</v>
      </c>
      <c r="C29" s="398">
        <f>'Ammortamento UNIMI   '!$F$17</f>
        <v>0</v>
      </c>
      <c r="D29" s="132"/>
      <c r="E29" s="132"/>
      <c r="F29" s="132"/>
      <c r="G29" s="399"/>
      <c r="H29" s="554">
        <f>SUM(C29:G29)</f>
        <v>0</v>
      </c>
      <c r="I29" s="698"/>
      <c r="J29" s="700"/>
      <c r="K29" s="651"/>
    </row>
    <row r="30" spans="1:11" ht="16.5" customHeight="1" thickBot="1">
      <c r="A30" s="695"/>
      <c r="B30" s="434" t="s">
        <v>73</v>
      </c>
      <c r="C30" s="400"/>
      <c r="D30" s="133"/>
      <c r="E30" s="133"/>
      <c r="F30" s="133"/>
      <c r="G30" s="401"/>
      <c r="H30" s="558">
        <f>SUM(C30:G30)</f>
        <v>0</v>
      </c>
      <c r="I30" s="699"/>
      <c r="J30" s="654"/>
      <c r="K30" s="651"/>
    </row>
    <row r="31" spans="1:11" ht="12">
      <c r="A31" s="695"/>
      <c r="B31" s="430"/>
      <c r="C31" s="395"/>
      <c r="D31" s="6"/>
      <c r="E31" s="6"/>
      <c r="F31" s="6"/>
      <c r="G31" s="12"/>
      <c r="H31" s="554"/>
      <c r="I31" s="555"/>
      <c r="J31" s="6"/>
      <c r="K31" s="651"/>
    </row>
    <row r="32" spans="1:11" ht="13.5" thickBot="1">
      <c r="A32" s="695"/>
      <c r="B32" s="431" t="s">
        <v>186</v>
      </c>
      <c r="C32" s="402"/>
      <c r="D32" s="117"/>
      <c r="E32" s="117"/>
      <c r="F32" s="18"/>
      <c r="G32" s="397"/>
      <c r="H32" s="556"/>
      <c r="I32" s="557"/>
      <c r="J32" s="120"/>
      <c r="K32" s="651"/>
    </row>
    <row r="33" spans="1:11" ht="12">
      <c r="A33" s="695"/>
      <c r="B33" s="435" t="s">
        <v>6</v>
      </c>
      <c r="C33" s="441"/>
      <c r="D33" s="442"/>
      <c r="E33" s="442"/>
      <c r="F33" s="442"/>
      <c r="G33" s="443"/>
      <c r="H33" s="559">
        <f aca="true" t="shared" si="1" ref="H33:H42">SUM(C33:G33)</f>
        <v>0</v>
      </c>
      <c r="I33" s="701">
        <f>SUM(H33:H36)</f>
        <v>0</v>
      </c>
      <c r="J33" s="685">
        <f>SUM(I33:I42)</f>
        <v>0</v>
      </c>
      <c r="K33" s="651"/>
    </row>
    <row r="34" spans="1:11" ht="12">
      <c r="A34" s="695"/>
      <c r="B34" s="436" t="s">
        <v>179</v>
      </c>
      <c r="C34" s="425"/>
      <c r="D34" s="426"/>
      <c r="E34" s="426"/>
      <c r="F34" s="426"/>
      <c r="G34" s="427"/>
      <c r="H34" s="553">
        <f t="shared" si="1"/>
        <v>0</v>
      </c>
      <c r="I34" s="702"/>
      <c r="J34" s="686"/>
      <c r="K34" s="651"/>
    </row>
    <row r="35" spans="1:11" ht="12">
      <c r="A35" s="695"/>
      <c r="B35" s="436" t="s">
        <v>180</v>
      </c>
      <c r="C35" s="425"/>
      <c r="D35" s="426"/>
      <c r="E35" s="426"/>
      <c r="F35" s="426"/>
      <c r="G35" s="427"/>
      <c r="H35" s="553">
        <f t="shared" si="1"/>
        <v>0</v>
      </c>
      <c r="I35" s="702"/>
      <c r="J35" s="686"/>
      <c r="K35" s="651"/>
    </row>
    <row r="36" spans="1:11" ht="12.75" thickBot="1">
      <c r="A36" s="695"/>
      <c r="B36" s="437" t="s">
        <v>146</v>
      </c>
      <c r="C36" s="444"/>
      <c r="D36" s="445"/>
      <c r="E36" s="445"/>
      <c r="F36" s="445"/>
      <c r="G36" s="446"/>
      <c r="H36" s="560">
        <f t="shared" si="1"/>
        <v>0</v>
      </c>
      <c r="I36" s="703"/>
      <c r="J36" s="651"/>
      <c r="K36" s="651"/>
    </row>
    <row r="37" spans="1:11" ht="12.75" thickBot="1">
      <c r="A37" s="695"/>
      <c r="B37" s="438" t="s">
        <v>181</v>
      </c>
      <c r="C37" s="447"/>
      <c r="D37" s="448"/>
      <c r="E37" s="448"/>
      <c r="F37" s="448"/>
      <c r="G37" s="449"/>
      <c r="H37" s="333">
        <f t="shared" si="1"/>
        <v>0</v>
      </c>
      <c r="I37" s="561">
        <f>H37</f>
        <v>0</v>
      </c>
      <c r="J37" s="651"/>
      <c r="K37" s="651"/>
    </row>
    <row r="38" spans="1:11" ht="12">
      <c r="A38" s="695"/>
      <c r="B38" s="435" t="s">
        <v>7</v>
      </c>
      <c r="C38" s="441"/>
      <c r="D38" s="442"/>
      <c r="E38" s="442"/>
      <c r="F38" s="442"/>
      <c r="G38" s="443"/>
      <c r="H38" s="559">
        <f t="shared" si="1"/>
        <v>0</v>
      </c>
      <c r="I38" s="728">
        <f>SUM(H38:H42)</f>
        <v>0</v>
      </c>
      <c r="J38" s="651"/>
      <c r="K38" s="651"/>
    </row>
    <row r="39" spans="1:11" ht="12.75">
      <c r="A39" s="695"/>
      <c r="B39" s="436" t="s">
        <v>81</v>
      </c>
      <c r="C39" s="425"/>
      <c r="D39" s="426"/>
      <c r="E39" s="426"/>
      <c r="F39" s="426"/>
      <c r="G39" s="427"/>
      <c r="H39" s="553">
        <f t="shared" si="1"/>
        <v>0</v>
      </c>
      <c r="I39" s="729"/>
      <c r="J39" s="651"/>
      <c r="K39" s="651"/>
    </row>
    <row r="40" spans="1:11" ht="12">
      <c r="A40" s="695"/>
      <c r="B40" s="436" t="s">
        <v>75</v>
      </c>
      <c r="C40" s="425"/>
      <c r="D40" s="426"/>
      <c r="E40" s="426"/>
      <c r="F40" s="426"/>
      <c r="G40" s="427"/>
      <c r="H40" s="553">
        <f t="shared" si="1"/>
        <v>0</v>
      </c>
      <c r="I40" s="729"/>
      <c r="J40" s="651"/>
      <c r="K40" s="651"/>
    </row>
    <row r="41" spans="1:11" ht="14.25" customHeight="1">
      <c r="A41" s="695"/>
      <c r="B41" s="439" t="s">
        <v>75</v>
      </c>
      <c r="C41" s="425"/>
      <c r="D41" s="426"/>
      <c r="E41" s="426"/>
      <c r="F41" s="426"/>
      <c r="G41" s="427"/>
      <c r="H41" s="553">
        <f t="shared" si="1"/>
        <v>0</v>
      </c>
      <c r="I41" s="729"/>
      <c r="J41" s="651"/>
      <c r="K41" s="651"/>
    </row>
    <row r="42" spans="1:11" ht="15" customHeight="1" thickBot="1">
      <c r="A42" s="696"/>
      <c r="B42" s="440" t="s">
        <v>74</v>
      </c>
      <c r="C42" s="450"/>
      <c r="D42" s="451"/>
      <c r="E42" s="451"/>
      <c r="F42" s="451"/>
      <c r="G42" s="452"/>
      <c r="H42" s="560">
        <f t="shared" si="1"/>
        <v>0</v>
      </c>
      <c r="I42" s="730"/>
      <c r="J42" s="652"/>
      <c r="K42" s="652"/>
    </row>
    <row r="43" spans="1:11" ht="12.75" thickBot="1">
      <c r="A43" s="405"/>
      <c r="B43" s="27"/>
      <c r="C43" s="53"/>
      <c r="D43" s="53"/>
      <c r="E43" s="53"/>
      <c r="F43" s="53"/>
      <c r="G43" s="53"/>
      <c r="H43" s="54"/>
      <c r="I43" s="54"/>
      <c r="J43" s="13"/>
      <c r="K43" s="331"/>
    </row>
    <row r="44" spans="1:11" ht="18.75" customHeight="1" thickBot="1">
      <c r="A44" s="38" t="s">
        <v>8</v>
      </c>
      <c r="B44" s="39" t="s">
        <v>9</v>
      </c>
      <c r="C44" s="454">
        <f>SUM(C11:C43)</f>
        <v>0</v>
      </c>
      <c r="D44" s="454">
        <f>SUM(D11:D43)</f>
        <v>0</v>
      </c>
      <c r="E44" s="454">
        <f>SUM(E11:E43)</f>
        <v>0</v>
      </c>
      <c r="F44" s="454">
        <f>SUM(F11:F43)</f>
        <v>0</v>
      </c>
      <c r="G44" s="454">
        <f>SUM(G11:G43)</f>
        <v>0</v>
      </c>
      <c r="H44" s="454">
        <f>SUM(C44:G44)</f>
        <v>0</v>
      </c>
      <c r="I44" s="454">
        <f>SUM(I11:I43)</f>
        <v>0</v>
      </c>
      <c r="J44" s="454">
        <f>SUM(J11:J43)</f>
        <v>0</v>
      </c>
      <c r="K44" s="454">
        <f>SUM(K11:K43)</f>
        <v>0</v>
      </c>
    </row>
    <row r="45" spans="1:11" ht="5.25" customHeight="1" thickBot="1">
      <c r="A45" s="20"/>
      <c r="B45" s="2"/>
      <c r="C45" s="6"/>
      <c r="D45" s="6"/>
      <c r="E45" s="6"/>
      <c r="F45" s="6"/>
      <c r="G45" s="6"/>
      <c r="H45" s="6"/>
      <c r="I45" s="6"/>
      <c r="J45" s="6"/>
      <c r="K45" s="12"/>
    </row>
    <row r="46" spans="1:11" ht="18.75" customHeight="1" thickBot="1">
      <c r="A46" s="665" t="s">
        <v>196</v>
      </c>
      <c r="B46" s="11" t="s">
        <v>67</v>
      </c>
      <c r="C46" s="9"/>
      <c r="D46" s="9"/>
      <c r="E46" s="9"/>
      <c r="F46" s="9"/>
      <c r="G46" s="9"/>
      <c r="H46" s="9"/>
      <c r="I46" s="9"/>
      <c r="J46" s="9"/>
      <c r="K46" s="10"/>
    </row>
    <row r="47" spans="1:11" ht="18.75" customHeight="1">
      <c r="A47" s="666"/>
      <c r="B47" s="668" t="s">
        <v>3</v>
      </c>
      <c r="C47" s="677">
        <f>C44*25%</f>
        <v>0</v>
      </c>
      <c r="D47" s="677">
        <f>D44*25%</f>
        <v>0</v>
      </c>
      <c r="E47" s="677">
        <f>E44*25%</f>
        <v>0</v>
      </c>
      <c r="F47" s="678">
        <f>F44*25%</f>
        <v>0</v>
      </c>
      <c r="G47" s="677">
        <f>G44*25%</f>
        <v>0</v>
      </c>
      <c r="H47" s="653">
        <f>SUM(C47:G48)</f>
        <v>0</v>
      </c>
      <c r="I47" s="655">
        <f>H47</f>
        <v>0</v>
      </c>
      <c r="J47" s="656">
        <f>H47</f>
        <v>0</v>
      </c>
      <c r="K47" s="657">
        <f>H47</f>
        <v>0</v>
      </c>
    </row>
    <row r="48" spans="1:11" ht="18.75" customHeight="1" thickBot="1">
      <c r="A48" s="667"/>
      <c r="B48" s="669"/>
      <c r="C48" s="654"/>
      <c r="D48" s="654"/>
      <c r="E48" s="654"/>
      <c r="F48" s="679"/>
      <c r="G48" s="654"/>
      <c r="H48" s="654"/>
      <c r="I48" s="654"/>
      <c r="J48" s="654"/>
      <c r="K48" s="658"/>
    </row>
    <row r="49" spans="1:11" ht="7.5" customHeight="1">
      <c r="A49" s="25"/>
      <c r="B49" s="2"/>
      <c r="C49" s="6"/>
      <c r="D49" s="6"/>
      <c r="E49" s="6"/>
      <c r="F49" s="6"/>
      <c r="G49" s="6"/>
      <c r="H49" s="6"/>
      <c r="I49" s="6"/>
      <c r="J49" s="13"/>
      <c r="K49" s="52"/>
    </row>
    <row r="50" spans="1:11" ht="16.5" customHeight="1" thickBot="1">
      <c r="A50" s="40"/>
      <c r="B50" s="384" t="s">
        <v>202</v>
      </c>
      <c r="C50" s="18"/>
      <c r="D50" s="18"/>
      <c r="E50" s="18"/>
      <c r="F50" s="18"/>
      <c r="G50" s="18"/>
      <c r="H50" s="18"/>
      <c r="I50" s="15"/>
      <c r="J50" s="115"/>
      <c r="K50" s="116"/>
    </row>
    <row r="51" spans="1:11" ht="35.25" customHeight="1">
      <c r="A51" s="670" t="s">
        <v>195</v>
      </c>
      <c r="B51" s="453" t="s">
        <v>88</v>
      </c>
      <c r="C51" s="426"/>
      <c r="D51" s="426"/>
      <c r="E51" s="426"/>
      <c r="F51" s="426"/>
      <c r="G51" s="426"/>
      <c r="H51" s="562">
        <f>SUM(C51:G51)</f>
        <v>0</v>
      </c>
      <c r="I51" s="673">
        <f>SUM(H51:H54)</f>
        <v>0</v>
      </c>
      <c r="J51" s="649">
        <f>I51</f>
        <v>0</v>
      </c>
      <c r="K51" s="661">
        <f>I51</f>
        <v>0</v>
      </c>
    </row>
    <row r="52" spans="1:11" ht="37.5" customHeight="1">
      <c r="A52" s="671"/>
      <c r="B52" s="453" t="s">
        <v>88</v>
      </c>
      <c r="C52" s="426"/>
      <c r="D52" s="426"/>
      <c r="E52" s="426"/>
      <c r="F52" s="426"/>
      <c r="G52" s="426"/>
      <c r="H52" s="562">
        <f>SUM(C52:G52)</f>
        <v>0</v>
      </c>
      <c r="I52" s="674"/>
      <c r="J52" s="650"/>
      <c r="K52" s="662"/>
    </row>
    <row r="53" spans="1:11" ht="32.25" customHeight="1">
      <c r="A53" s="671"/>
      <c r="B53" s="453" t="s">
        <v>88</v>
      </c>
      <c r="C53" s="426"/>
      <c r="D53" s="426"/>
      <c r="E53" s="426"/>
      <c r="F53" s="426"/>
      <c r="G53" s="426"/>
      <c r="H53" s="562">
        <f>SUM(C53:G53)</f>
        <v>0</v>
      </c>
      <c r="I53" s="675"/>
      <c r="J53" s="651"/>
      <c r="K53" s="663"/>
    </row>
    <row r="54" spans="1:11" ht="36" customHeight="1" thickBot="1">
      <c r="A54" s="672"/>
      <c r="B54" s="453" t="s">
        <v>87</v>
      </c>
      <c r="C54" s="426"/>
      <c r="D54" s="426"/>
      <c r="E54" s="426"/>
      <c r="F54" s="426"/>
      <c r="G54" s="426"/>
      <c r="H54" s="562">
        <f>SUM(C54:G54)</f>
        <v>0</v>
      </c>
      <c r="I54" s="676"/>
      <c r="J54" s="652"/>
      <c r="K54" s="664"/>
    </row>
    <row r="55" spans="1:11" ht="15" customHeight="1" thickBot="1">
      <c r="A55" s="457"/>
      <c r="B55" s="458"/>
      <c r="C55" s="53"/>
      <c r="D55" s="53"/>
      <c r="E55" s="53"/>
      <c r="F55" s="53"/>
      <c r="G55" s="53"/>
      <c r="H55" s="459"/>
      <c r="I55" s="460"/>
      <c r="J55" s="461"/>
      <c r="K55" s="462"/>
    </row>
    <row r="56" spans="1:11" ht="29.25" customHeight="1" thickBot="1">
      <c r="A56" s="463" t="s">
        <v>201</v>
      </c>
      <c r="B56" s="563" t="s">
        <v>232</v>
      </c>
      <c r="C56" s="564"/>
      <c r="D56" s="565"/>
      <c r="E56" s="565"/>
      <c r="F56" s="565"/>
      <c r="G56" s="566"/>
      <c r="H56" s="569">
        <f>SUM(C56:G56)</f>
        <v>0</v>
      </c>
      <c r="I56" s="569">
        <f>H56</f>
        <v>0</v>
      </c>
      <c r="J56" s="567">
        <f>I56</f>
        <v>0</v>
      </c>
      <c r="K56" s="568">
        <f>J56</f>
        <v>0</v>
      </c>
    </row>
    <row r="57" spans="1:11" ht="12" customHeight="1">
      <c r="A57" s="465"/>
      <c r="B57" s="464"/>
      <c r="C57" s="53"/>
      <c r="D57" s="53"/>
      <c r="E57" s="53"/>
      <c r="F57" s="53"/>
      <c r="G57" s="53"/>
      <c r="H57" s="466"/>
      <c r="I57" s="466"/>
      <c r="J57" s="467"/>
      <c r="K57" s="468"/>
    </row>
    <row r="58" spans="1:11" ht="16.5" customHeight="1" thickBot="1">
      <c r="A58" s="14"/>
      <c r="B58" s="469" t="s">
        <v>206</v>
      </c>
      <c r="C58" s="53"/>
      <c r="D58" s="53"/>
      <c r="E58" s="53"/>
      <c r="F58" s="53"/>
      <c r="G58" s="53"/>
      <c r="H58" s="54"/>
      <c r="I58" s="57"/>
      <c r="J58" s="13"/>
      <c r="K58" s="52"/>
    </row>
    <row r="59" spans="1:11" ht="16.5" customHeight="1">
      <c r="A59" s="704"/>
      <c r="B59" s="480" t="s">
        <v>200</v>
      </c>
      <c r="C59" s="474"/>
      <c r="D59" s="475"/>
      <c r="E59" s="475"/>
      <c r="F59" s="475"/>
      <c r="G59" s="476"/>
      <c r="H59" s="570">
        <f>SUM(C59:G59)</f>
        <v>0</v>
      </c>
      <c r="I59" s="642">
        <f>SUM(H59:H60)</f>
        <v>0</v>
      </c>
      <c r="J59" s="644">
        <f>I59</f>
        <v>0</v>
      </c>
      <c r="K59" s="646">
        <f>I59</f>
        <v>0</v>
      </c>
    </row>
    <row r="60" spans="1:11" ht="16.5" customHeight="1" thickBot="1">
      <c r="A60" s="705"/>
      <c r="B60" s="481" t="s">
        <v>199</v>
      </c>
      <c r="C60" s="477"/>
      <c r="D60" s="478"/>
      <c r="E60" s="478"/>
      <c r="F60" s="478"/>
      <c r="G60" s="479"/>
      <c r="H60" s="571">
        <f>SUM(C60:G60)</f>
        <v>0</v>
      </c>
      <c r="I60" s="643"/>
      <c r="J60" s="645"/>
      <c r="K60" s="647"/>
    </row>
    <row r="61" spans="1:11" ht="5.25" customHeight="1" thickBot="1">
      <c r="A61" s="41"/>
      <c r="B61" s="42"/>
      <c r="C61" s="55"/>
      <c r="D61" s="55"/>
      <c r="E61" s="55"/>
      <c r="F61" s="55"/>
      <c r="G61" s="55"/>
      <c r="H61" s="56"/>
      <c r="I61" s="56"/>
      <c r="J61" s="43"/>
      <c r="K61" s="44"/>
    </row>
    <row r="62" spans="1:11" ht="7.5" customHeight="1" thickBot="1">
      <c r="A62" s="25"/>
      <c r="B62" s="2"/>
      <c r="C62" s="6"/>
      <c r="D62" s="6"/>
      <c r="E62" s="6"/>
      <c r="F62" s="6"/>
      <c r="G62" s="6"/>
      <c r="H62" s="6"/>
      <c r="I62" s="6"/>
      <c r="J62" s="13"/>
      <c r="K62" s="52"/>
    </row>
    <row r="63" spans="1:11" ht="21" customHeight="1" thickBot="1">
      <c r="A63" s="659"/>
      <c r="B63" s="45" t="s">
        <v>12</v>
      </c>
      <c r="C63" s="471"/>
      <c r="D63" s="472"/>
      <c r="E63" s="472"/>
      <c r="F63" s="472"/>
      <c r="G63" s="472"/>
      <c r="H63" s="472"/>
      <c r="I63" s="473"/>
      <c r="J63" s="46" t="s">
        <v>14</v>
      </c>
      <c r="K63" s="47" t="s">
        <v>13</v>
      </c>
    </row>
    <row r="64" spans="1:13" s="3" customFormat="1" ht="22.5" customHeight="1" thickBot="1">
      <c r="A64" s="660"/>
      <c r="B64" s="470" t="s">
        <v>203</v>
      </c>
      <c r="C64" s="122">
        <f>C44+C47+C51+C52+C53+C54+C56+C59+C60</f>
        <v>0</v>
      </c>
      <c r="D64" s="122">
        <f>D44+D47+D51+D52+D53+D54+D56+D59+D60</f>
        <v>0</v>
      </c>
      <c r="E64" s="122">
        <f>E44+E47+E51+E52+E53+E54+E56+E59+E60</f>
        <v>0</v>
      </c>
      <c r="F64" s="122">
        <f>F44+F47+F51+F52+F53+F54+F56+F59+F60</f>
        <v>0</v>
      </c>
      <c r="G64" s="122">
        <f>G44+G47+G51+G52+G53+G54+G56+G59+G60</f>
        <v>0</v>
      </c>
      <c r="H64" s="121">
        <f>SUM(C64:G64)</f>
        <v>0</v>
      </c>
      <c r="I64" s="121">
        <f>I44+I47+I51+I56+I59</f>
        <v>0</v>
      </c>
      <c r="J64" s="121">
        <f>J44+J47+J51+J56+J59</f>
        <v>0</v>
      </c>
      <c r="K64" s="121">
        <f>K44+K47+K51+K56+K59</f>
        <v>0</v>
      </c>
      <c r="M64" s="572" t="str">
        <f>IF(K64&gt;M5,"ERRORE","OK")</f>
        <v>OK</v>
      </c>
    </row>
    <row r="65" spans="2:11" ht="18" customHeight="1" thickBot="1">
      <c r="B65" s="1"/>
      <c r="D65" s="8"/>
      <c r="E65" s="8"/>
      <c r="F65" s="8"/>
      <c r="G65" s="8"/>
      <c r="H65" s="8"/>
      <c r="I65" s="8"/>
      <c r="J65" s="8"/>
      <c r="K65" s="8"/>
    </row>
    <row r="66" spans="2:11" ht="18" customHeight="1" thickBot="1">
      <c r="B66" s="492" t="s">
        <v>209</v>
      </c>
      <c r="D66" s="8"/>
      <c r="E66" s="8"/>
      <c r="F66" s="8"/>
      <c r="G66" s="8"/>
      <c r="H66" s="8"/>
      <c r="I66" s="8"/>
      <c r="J66" s="8"/>
      <c r="K66" s="8"/>
    </row>
    <row r="67" spans="2:11" ht="15.75" customHeight="1" thickBot="1">
      <c r="B67" s="495" t="s">
        <v>210</v>
      </c>
      <c r="C67" s="494">
        <f>K64</f>
        <v>0</v>
      </c>
      <c r="D67" s="482"/>
      <c r="E67" s="6"/>
      <c r="F67" s="486"/>
      <c r="G67" s="486"/>
      <c r="H67" s="16"/>
      <c r="I67" s="16"/>
      <c r="J67" s="16"/>
      <c r="K67" s="483"/>
    </row>
    <row r="68" spans="2:11" ht="15.75" customHeight="1" thickBot="1">
      <c r="B68" s="501" t="s">
        <v>233</v>
      </c>
      <c r="C68" s="573">
        <f>I13+I16+I23+I28+I33+I37+I38+I51+I56+I59</f>
        <v>0</v>
      </c>
      <c r="D68" s="159"/>
      <c r="E68" s="6"/>
      <c r="F68" s="16"/>
      <c r="G68" s="16"/>
      <c r="H68" s="16"/>
      <c r="I68" s="16"/>
      <c r="J68" s="16"/>
      <c r="K68" s="484"/>
    </row>
    <row r="69" spans="2:11" ht="15.75" customHeight="1">
      <c r="B69" s="500" t="s">
        <v>211</v>
      </c>
      <c r="C69" s="574"/>
      <c r="D69" s="159"/>
      <c r="E69" s="6"/>
      <c r="F69" s="16"/>
      <c r="G69" s="16"/>
      <c r="H69" s="16"/>
      <c r="I69" s="16"/>
      <c r="J69" s="16"/>
      <c r="K69" s="484"/>
    </row>
    <row r="70" spans="2:11" ht="15.75" customHeight="1">
      <c r="B70" s="497" t="s">
        <v>1</v>
      </c>
      <c r="C70" s="575">
        <f>'Calculation  staff costs UNIMI '!$G$96</f>
        <v>0</v>
      </c>
      <c r="D70" s="8"/>
      <c r="E70" s="6"/>
      <c r="F70" s="16"/>
      <c r="G70" s="16"/>
      <c r="H70" s="16"/>
      <c r="I70" s="16"/>
      <c r="J70" s="16"/>
      <c r="K70" s="485"/>
    </row>
    <row r="71" spans="2:11" ht="15.75" customHeight="1">
      <c r="B71" s="496" t="s">
        <v>4</v>
      </c>
      <c r="C71" s="575">
        <f>'Ammortamento UNIMI   '!$F$20</f>
        <v>0</v>
      </c>
      <c r="D71" s="8"/>
      <c r="E71" s="6"/>
      <c r="F71" s="16"/>
      <c r="G71" s="16"/>
      <c r="H71" s="16"/>
      <c r="I71" s="16"/>
      <c r="J71" s="16"/>
      <c r="K71" s="485"/>
    </row>
    <row r="72" spans="2:11" ht="15.75" customHeight="1">
      <c r="B72" s="497" t="s">
        <v>89</v>
      </c>
      <c r="C72" s="575">
        <f>'Calculation  staff costs UNIMI '!$I$96</f>
        <v>0</v>
      </c>
      <c r="D72" s="8"/>
      <c r="E72" s="8"/>
      <c r="F72" s="16"/>
      <c r="G72" s="16"/>
      <c r="H72" s="16"/>
      <c r="I72" s="16"/>
      <c r="J72" s="16"/>
      <c r="K72" s="8"/>
    </row>
    <row r="73" spans="2:11" ht="32.25" customHeight="1">
      <c r="B73" s="583" t="s">
        <v>239</v>
      </c>
      <c r="C73" s="576"/>
      <c r="D73" s="582"/>
      <c r="E73" s="316"/>
      <c r="F73" s="16"/>
      <c r="G73" s="16"/>
      <c r="H73" s="16"/>
      <c r="I73" s="16"/>
      <c r="J73" s="16"/>
      <c r="K73" s="8"/>
    </row>
    <row r="74" spans="2:11" ht="15.75" customHeight="1" thickBot="1">
      <c r="B74" s="498" t="s">
        <v>250</v>
      </c>
      <c r="C74" s="577">
        <f>K64*0.04</f>
        <v>0</v>
      </c>
      <c r="D74" s="8"/>
      <c r="E74" s="8"/>
      <c r="F74" s="58"/>
      <c r="G74" s="58"/>
      <c r="H74" s="8"/>
      <c r="I74" s="8"/>
      <c r="J74" s="8"/>
      <c r="K74" s="8"/>
    </row>
    <row r="75" spans="2:11" ht="15.75" customHeight="1" thickBot="1">
      <c r="B75" s="499" t="s">
        <v>212</v>
      </c>
      <c r="C75" s="578">
        <f>SUM(C70:C74)</f>
        <v>0</v>
      </c>
      <c r="D75" s="8"/>
      <c r="E75" s="8"/>
      <c r="F75" s="58"/>
      <c r="G75" s="58"/>
      <c r="H75" s="8"/>
      <c r="I75" s="8"/>
      <c r="J75" s="8"/>
      <c r="K75" s="8"/>
    </row>
    <row r="76" spans="2:11" ht="15.75" customHeight="1" thickBot="1">
      <c r="B76" s="491" t="s">
        <v>204</v>
      </c>
      <c r="C76" s="493">
        <f>SUM(C67-C68-C75)</f>
        <v>0</v>
      </c>
      <c r="D76" s="8"/>
      <c r="E76" s="8"/>
      <c r="K76" s="8"/>
    </row>
    <row r="77" spans="3:11" ht="12">
      <c r="C77" s="7"/>
      <c r="D77" s="7"/>
      <c r="H77" s="7"/>
      <c r="I77" s="7"/>
      <c r="J77" s="7"/>
      <c r="K77" s="7"/>
    </row>
    <row r="78" spans="2:8" ht="21" customHeight="1">
      <c r="B78" s="162" t="s">
        <v>205</v>
      </c>
      <c r="C78" s="163"/>
      <c r="D78" s="164"/>
      <c r="E78" s="288"/>
      <c r="F78" s="288"/>
      <c r="G78" s="289"/>
      <c r="H78" s="7"/>
    </row>
    <row r="79" spans="2:8" s="3" customFormat="1" ht="21" customHeight="1">
      <c r="B79" s="290"/>
      <c r="C79" s="289"/>
      <c r="D79" s="288"/>
      <c r="E79" s="288"/>
      <c r="F79" s="288"/>
      <c r="G79" s="289"/>
      <c r="H79" s="287"/>
    </row>
    <row r="80" spans="3:11" ht="12">
      <c r="C80" s="7"/>
      <c r="D80" s="7"/>
      <c r="H80" s="7"/>
      <c r="I80" s="7"/>
      <c r="J80" s="7"/>
      <c r="K80" s="7"/>
    </row>
    <row r="81" spans="1:11" ht="17.25">
      <c r="A81" s="580" t="s">
        <v>123</v>
      </c>
      <c r="B81" s="579" t="s">
        <v>124</v>
      </c>
      <c r="C81" s="292"/>
      <c r="D81" s="7"/>
      <c r="H81" s="7"/>
      <c r="I81" s="7"/>
      <c r="J81" s="7"/>
      <c r="K81" s="7"/>
    </row>
    <row r="82" spans="1:11" ht="12.75">
      <c r="A82" s="291"/>
      <c r="B82" s="293" t="s">
        <v>125</v>
      </c>
      <c r="C82" s="294">
        <f>SUM(C83:C85)</f>
        <v>7948.11</v>
      </c>
      <c r="D82" s="7"/>
      <c r="H82" s="7"/>
      <c r="I82" s="7"/>
      <c r="J82" s="7"/>
      <c r="K82" s="7"/>
    </row>
    <row r="83" spans="1:11" ht="12">
      <c r="A83" s="291"/>
      <c r="B83" s="295" t="s">
        <v>126</v>
      </c>
      <c r="C83" s="296">
        <f>'calcolo dottorandi '!I14</f>
        <v>1549.37</v>
      </c>
      <c r="D83" s="7"/>
      <c r="H83" s="7"/>
      <c r="I83" s="7"/>
      <c r="J83" s="7"/>
      <c r="K83" s="7"/>
    </row>
    <row r="84" spans="1:11" ht="12">
      <c r="A84" s="291"/>
      <c r="B84" s="295" t="s">
        <v>127</v>
      </c>
      <c r="C84" s="296">
        <f>'calcolo dottorandi '!I15</f>
        <v>3199.37</v>
      </c>
      <c r="D84" s="7"/>
      <c r="H84" s="7"/>
      <c r="I84" s="7"/>
      <c r="J84" s="7"/>
      <c r="K84" s="7"/>
    </row>
    <row r="85" spans="1:11" ht="12">
      <c r="A85" s="291"/>
      <c r="B85" s="295" t="s">
        <v>128</v>
      </c>
      <c r="C85" s="296">
        <f>'calcolo dottorandi '!I16</f>
        <v>3199.37</v>
      </c>
      <c r="D85" s="7"/>
      <c r="H85" s="7"/>
      <c r="I85" s="7"/>
      <c r="J85" s="7"/>
      <c r="K85" s="7"/>
    </row>
    <row r="86" spans="1:11" ht="12">
      <c r="A86" s="291"/>
      <c r="B86" s="291"/>
      <c r="C86" s="291"/>
      <c r="D86" s="7"/>
      <c r="H86" s="7"/>
      <c r="I86" s="7"/>
      <c r="J86" s="7"/>
      <c r="K86" s="7"/>
    </row>
    <row r="87" spans="1:11" ht="17.25">
      <c r="A87" s="580" t="s">
        <v>123</v>
      </c>
      <c r="B87" s="579" t="s">
        <v>129</v>
      </c>
      <c r="C87" s="292"/>
      <c r="D87" s="7"/>
      <c r="H87" s="7"/>
      <c r="I87" s="7"/>
      <c r="J87" s="7"/>
      <c r="K87" s="7"/>
    </row>
    <row r="88" spans="1:11" ht="12.75">
      <c r="A88" s="291"/>
      <c r="B88" s="293" t="s">
        <v>125</v>
      </c>
      <c r="C88" s="294">
        <f>SUM(C89:C91)</f>
        <v>5624.07</v>
      </c>
      <c r="D88" s="7"/>
      <c r="H88" s="7"/>
      <c r="I88" s="7"/>
      <c r="J88" s="7"/>
      <c r="K88" s="7"/>
    </row>
    <row r="89" spans="1:11" ht="12">
      <c r="A89" s="291"/>
      <c r="B89" s="295" t="s">
        <v>126</v>
      </c>
      <c r="C89" s="296">
        <f>'calcolo dottorandi '!I32</f>
        <v>774.69</v>
      </c>
      <c r="D89" s="7"/>
      <c r="H89" s="7"/>
      <c r="I89" s="7"/>
      <c r="J89" s="7"/>
      <c r="K89" s="7"/>
    </row>
    <row r="90" spans="1:11" ht="12">
      <c r="A90" s="291"/>
      <c r="B90" s="295" t="s">
        <v>127</v>
      </c>
      <c r="C90" s="296">
        <f>'calcolo dottorandi '!I33</f>
        <v>2424.69</v>
      </c>
      <c r="D90" s="7"/>
      <c r="H90" s="7"/>
      <c r="I90" s="7"/>
      <c r="J90" s="7"/>
      <c r="K90" s="7"/>
    </row>
    <row r="91" spans="1:11" ht="12">
      <c r="A91" s="291"/>
      <c r="B91" s="295" t="s">
        <v>128</v>
      </c>
      <c r="C91" s="296">
        <f>'calcolo dottorandi '!I34</f>
        <v>2424.69</v>
      </c>
      <c r="D91" s="7"/>
      <c r="H91" s="7"/>
      <c r="I91" s="7"/>
      <c r="J91" s="7"/>
      <c r="K91" s="7"/>
    </row>
    <row r="92" spans="3:11" ht="12.75" thickBot="1">
      <c r="C92" s="7"/>
      <c r="D92" s="7"/>
      <c r="H92" s="7"/>
      <c r="I92" s="7"/>
      <c r="J92" s="7"/>
      <c r="K92" s="7"/>
    </row>
    <row r="93" spans="2:3" ht="22.5" customHeight="1" thickBot="1">
      <c r="B93" s="641" t="s">
        <v>65</v>
      </c>
      <c r="C93" s="634"/>
    </row>
    <row r="94" spans="2:5" ht="45" customHeight="1" thickBot="1">
      <c r="B94" s="633" t="s">
        <v>213</v>
      </c>
      <c r="C94" s="640"/>
      <c r="D94" s="118"/>
      <c r="E94" s="118"/>
    </row>
    <row r="95" spans="2:3" ht="27" customHeight="1" thickBot="1">
      <c r="B95" s="633" t="s">
        <v>234</v>
      </c>
      <c r="C95" s="648"/>
    </row>
    <row r="96" spans="2:3" ht="36" customHeight="1" thickBot="1">
      <c r="B96" s="633" t="s">
        <v>214</v>
      </c>
      <c r="C96" s="634"/>
    </row>
    <row r="97" spans="2:3" ht="29.25" customHeight="1" thickBot="1">
      <c r="B97" s="633" t="s">
        <v>215</v>
      </c>
      <c r="C97" s="634"/>
    </row>
    <row r="98" spans="2:8" ht="27" customHeight="1" thickBot="1">
      <c r="B98" s="635" t="s">
        <v>226</v>
      </c>
      <c r="C98" s="636"/>
      <c r="E98" s="637"/>
      <c r="F98" s="637"/>
      <c r="G98" s="637"/>
      <c r="H98" s="637"/>
    </row>
    <row r="99" spans="1:8" ht="31.5" customHeight="1" thickBot="1">
      <c r="A99" s="545"/>
      <c r="B99" s="638" t="s">
        <v>225</v>
      </c>
      <c r="C99" s="639"/>
      <c r="E99" s="617" t="s">
        <v>216</v>
      </c>
      <c r="F99" s="618"/>
      <c r="G99" s="618"/>
      <c r="H99" s="619"/>
    </row>
    <row r="100" spans="2:8" ht="34.5" customHeight="1">
      <c r="B100" s="620" t="s">
        <v>221</v>
      </c>
      <c r="C100" s="621"/>
      <c r="E100" s="624" t="s">
        <v>217</v>
      </c>
      <c r="F100" s="625"/>
      <c r="G100" s="625"/>
      <c r="H100" s="626"/>
    </row>
    <row r="101" spans="2:8" ht="24" customHeight="1">
      <c r="B101" s="620" t="s">
        <v>222</v>
      </c>
      <c r="C101" s="621"/>
      <c r="E101" s="627" t="s">
        <v>217</v>
      </c>
      <c r="F101" s="628"/>
      <c r="G101" s="628"/>
      <c r="H101" s="629"/>
    </row>
    <row r="102" spans="2:8" ht="28.5" customHeight="1">
      <c r="B102" s="620" t="s">
        <v>223</v>
      </c>
      <c r="C102" s="621"/>
      <c r="E102" s="630" t="s">
        <v>218</v>
      </c>
      <c r="F102" s="631"/>
      <c r="G102" s="631"/>
      <c r="H102" s="632"/>
    </row>
    <row r="103" spans="2:8" ht="34.5" customHeight="1">
      <c r="B103" s="622" t="s">
        <v>224</v>
      </c>
      <c r="C103" s="623"/>
      <c r="E103" s="627" t="s">
        <v>217</v>
      </c>
      <c r="F103" s="628"/>
      <c r="G103" s="628"/>
      <c r="H103" s="629"/>
    </row>
    <row r="104" spans="2:3" ht="26.25" customHeight="1" thickBot="1">
      <c r="B104" s="615" t="s">
        <v>227</v>
      </c>
      <c r="C104" s="616"/>
    </row>
  </sheetData>
  <sheetProtection/>
  <protectedRanges>
    <protectedRange sqref="C28:G29" name="Intervallo13"/>
    <protectedRange sqref="B67:C75" name="Intervallo12"/>
    <protectedRange sqref="F67:K70" name="Intervallo11"/>
    <protectedRange sqref="B59:G60" name="Intervallo10"/>
    <protectedRange sqref="B51:G55" name="Intervallo9"/>
    <protectedRange sqref="B33:G42" name="Intervallo7"/>
    <protectedRange sqref="B30:G30" name="Intervallo6"/>
    <protectedRange sqref="B23:G25" name="Intervallo5"/>
    <protectedRange sqref="B11:G20" name="Intervallo4"/>
    <protectedRange sqref="I5" name="Intervallo3"/>
    <protectedRange sqref="G2:K4" name="Intervallo2"/>
    <protectedRange sqref="B2:F5" name="Intervallo1"/>
  </protectedRanges>
  <mergeCells count="65">
    <mergeCell ref="K23:K42"/>
    <mergeCell ref="I3:K3"/>
    <mergeCell ref="C4:F4"/>
    <mergeCell ref="C5:F5"/>
    <mergeCell ref="G4:H4"/>
    <mergeCell ref="I4:K4"/>
    <mergeCell ref="G5:H5"/>
    <mergeCell ref="I38:I42"/>
    <mergeCell ref="A59:A60"/>
    <mergeCell ref="I13:I15"/>
    <mergeCell ref="K11:K20"/>
    <mergeCell ref="C1:K1"/>
    <mergeCell ref="C2:F2"/>
    <mergeCell ref="G2:H2"/>
    <mergeCell ref="I2:K2"/>
    <mergeCell ref="C3:F3"/>
    <mergeCell ref="G3:H3"/>
    <mergeCell ref="J33:J42"/>
    <mergeCell ref="A11:A20"/>
    <mergeCell ref="I11:I12"/>
    <mergeCell ref="J11:J20"/>
    <mergeCell ref="I23:I25"/>
    <mergeCell ref="J23:J25"/>
    <mergeCell ref="I16:I20"/>
    <mergeCell ref="A22:A42"/>
    <mergeCell ref="I28:I30"/>
    <mergeCell ref="J28:J30"/>
    <mergeCell ref="I33:I36"/>
    <mergeCell ref="I51:I54"/>
    <mergeCell ref="C47:C48"/>
    <mergeCell ref="D47:D48"/>
    <mergeCell ref="E47:E48"/>
    <mergeCell ref="G47:G48"/>
    <mergeCell ref="F47:F48"/>
    <mergeCell ref="J51:J54"/>
    <mergeCell ref="H47:H48"/>
    <mergeCell ref="I47:I48"/>
    <mergeCell ref="J47:J48"/>
    <mergeCell ref="K47:K48"/>
    <mergeCell ref="A63:A64"/>
    <mergeCell ref="K51:K54"/>
    <mergeCell ref="A46:A48"/>
    <mergeCell ref="B47:B48"/>
    <mergeCell ref="A51:A54"/>
    <mergeCell ref="B94:C94"/>
    <mergeCell ref="B93:C93"/>
    <mergeCell ref="I59:I60"/>
    <mergeCell ref="J59:J60"/>
    <mergeCell ref="K59:K60"/>
    <mergeCell ref="B95:C95"/>
    <mergeCell ref="B96:C96"/>
    <mergeCell ref="B97:C97"/>
    <mergeCell ref="B98:C98"/>
    <mergeCell ref="B100:C100"/>
    <mergeCell ref="B101:C101"/>
    <mergeCell ref="E98:H98"/>
    <mergeCell ref="B99:C99"/>
    <mergeCell ref="B104:C104"/>
    <mergeCell ref="E99:H99"/>
    <mergeCell ref="B102:C102"/>
    <mergeCell ref="B103:C103"/>
    <mergeCell ref="E100:H100"/>
    <mergeCell ref="E101:H101"/>
    <mergeCell ref="E102:H102"/>
    <mergeCell ref="E103:H103"/>
  </mergeCells>
  <conditionalFormatting sqref="C76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U97"/>
  <sheetViews>
    <sheetView zoomScale="80" zoomScaleNormal="80" workbookViewId="0" topLeftCell="A33">
      <selection activeCell="N66" sqref="N66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28125" style="0" customWidth="1"/>
    <col min="5" max="5" width="17.421875" style="0" customWidth="1"/>
    <col min="6" max="6" width="15.28125" style="0" customWidth="1"/>
    <col min="7" max="7" width="13.28125" style="0" customWidth="1"/>
    <col min="8" max="8" width="13.421875" style="0" customWidth="1"/>
    <col min="9" max="9" width="13.7109375" style="0" customWidth="1"/>
    <col min="10" max="10" width="14.57421875" style="0" customWidth="1"/>
    <col min="11" max="11" width="11.28125" style="0" customWidth="1"/>
    <col min="12" max="12" width="15.8515625" style="0" customWidth="1"/>
    <col min="13" max="13" width="11.8515625" style="0" customWidth="1"/>
    <col min="14" max="14" width="14.28125" style="0" customWidth="1"/>
    <col min="15" max="15" width="11.57421875" style="0" customWidth="1"/>
    <col min="16" max="16" width="13.28125" style="0" customWidth="1"/>
    <col min="17" max="17" width="11.8515625" style="0" customWidth="1"/>
    <col min="18" max="18" width="13.421875" style="0" customWidth="1"/>
    <col min="19" max="19" width="11.57421875" style="0" customWidth="1"/>
    <col min="20" max="20" width="13.140625" style="0" customWidth="1"/>
    <col min="21" max="21" width="15.57421875" style="0" customWidth="1"/>
  </cols>
  <sheetData>
    <row r="1" ht="13.5" thickBot="1"/>
    <row r="2" spans="3:21" ht="38.25" customHeight="1" thickBot="1">
      <c r="C2" s="744" t="s">
        <v>230</v>
      </c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6"/>
    </row>
    <row r="3" spans="3:21" ht="32.25" customHeight="1" thickBot="1">
      <c r="C3" s="747" t="s">
        <v>90</v>
      </c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9"/>
    </row>
    <row r="4" spans="3:21" ht="22.5" customHeight="1" thickBot="1">
      <c r="C4" s="750" t="s">
        <v>19</v>
      </c>
      <c r="D4" s="751"/>
      <c r="E4" s="751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3"/>
    </row>
    <row r="5" spans="3:21" ht="27" customHeight="1" thickBot="1">
      <c r="C5" s="754" t="s">
        <v>20</v>
      </c>
      <c r="D5" s="755"/>
      <c r="E5" s="755"/>
      <c r="F5" s="756"/>
      <c r="G5" s="168"/>
      <c r="H5" s="59"/>
      <c r="I5" s="60"/>
      <c r="J5" s="60"/>
      <c r="K5" s="60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3:21" ht="12.75">
      <c r="C6" s="63"/>
      <c r="D6" s="64"/>
      <c r="E6" s="64"/>
      <c r="F6" s="65"/>
      <c r="G6" s="65"/>
      <c r="H6" s="65"/>
      <c r="I6" s="65"/>
      <c r="J6" s="65"/>
      <c r="K6" s="65"/>
      <c r="L6" s="66"/>
      <c r="M6" s="66"/>
      <c r="N6" s="66"/>
      <c r="O6" s="66"/>
      <c r="P6" s="66"/>
      <c r="Q6" s="66"/>
      <c r="R6" s="66"/>
      <c r="S6" s="66"/>
      <c r="T6" s="66"/>
      <c r="U6" s="67" t="s">
        <v>91</v>
      </c>
    </row>
    <row r="7" spans="3:21" ht="16.5" thickBot="1">
      <c r="C7" s="68"/>
      <c r="D7" s="69"/>
      <c r="E7" s="69"/>
      <c r="F7" s="70"/>
      <c r="G7" s="70"/>
      <c r="H7" s="70"/>
      <c r="I7" s="70"/>
      <c r="J7" s="70"/>
      <c r="K7" s="70"/>
      <c r="L7" s="71"/>
      <c r="M7" s="71"/>
      <c r="N7" s="71"/>
      <c r="O7" s="71"/>
      <c r="P7" s="71"/>
      <c r="Q7" s="71"/>
      <c r="R7" s="71"/>
      <c r="S7" s="71"/>
      <c r="T7" s="71"/>
      <c r="U7" s="72" t="s">
        <v>22</v>
      </c>
    </row>
    <row r="8" spans="1:21" ht="38.25" customHeight="1">
      <c r="A8" s="731" t="s">
        <v>23</v>
      </c>
      <c r="B8" s="73"/>
      <c r="C8" s="169"/>
      <c r="D8" s="69"/>
      <c r="E8" s="69"/>
      <c r="F8" s="74" t="s">
        <v>24</v>
      </c>
      <c r="G8" s="282" t="s">
        <v>92</v>
      </c>
      <c r="H8" s="74" t="s">
        <v>25</v>
      </c>
      <c r="I8" s="75" t="s">
        <v>26</v>
      </c>
      <c r="J8" s="170" t="s">
        <v>93</v>
      </c>
      <c r="K8" s="76" t="s">
        <v>27</v>
      </c>
      <c r="L8" s="76" t="s">
        <v>28</v>
      </c>
      <c r="M8" s="76" t="s">
        <v>29</v>
      </c>
      <c r="N8" s="76" t="s">
        <v>30</v>
      </c>
      <c r="O8" s="76" t="s">
        <v>31</v>
      </c>
      <c r="P8" s="76" t="s">
        <v>32</v>
      </c>
      <c r="Q8" s="76" t="s">
        <v>33</v>
      </c>
      <c r="R8" s="76" t="s">
        <v>34</v>
      </c>
      <c r="S8" s="76" t="s">
        <v>35</v>
      </c>
      <c r="T8" s="76" t="s">
        <v>36</v>
      </c>
      <c r="U8" s="77" t="s">
        <v>37</v>
      </c>
    </row>
    <row r="9" spans="1:21" ht="25.5">
      <c r="A9" s="732"/>
      <c r="B9" s="73"/>
      <c r="C9" s="68" t="s">
        <v>38</v>
      </c>
      <c r="D9" s="171" t="s">
        <v>94</v>
      </c>
      <c r="E9" s="172" t="s">
        <v>95</v>
      </c>
      <c r="F9" s="79"/>
      <c r="G9" s="283" t="s">
        <v>96</v>
      </c>
      <c r="H9" s="80">
        <v>0.062</v>
      </c>
      <c r="I9" s="81"/>
      <c r="J9" s="173"/>
      <c r="K9" s="174"/>
      <c r="L9" s="175"/>
      <c r="M9" s="174"/>
      <c r="N9" s="175"/>
      <c r="O9" s="174"/>
      <c r="P9" s="175"/>
      <c r="Q9" s="174"/>
      <c r="R9" s="175"/>
      <c r="S9" s="174"/>
      <c r="T9" s="176"/>
      <c r="U9" s="82"/>
    </row>
    <row r="10" spans="1:21" ht="12.75">
      <c r="A10" s="732"/>
      <c r="B10" s="73"/>
      <c r="C10" s="177" t="s">
        <v>121</v>
      </c>
      <c r="D10" s="178"/>
      <c r="E10" s="179" t="s">
        <v>41</v>
      </c>
      <c r="F10" s="180"/>
      <c r="G10" s="284"/>
      <c r="H10" s="181">
        <f>F10*H9</f>
        <v>0</v>
      </c>
      <c r="I10" s="181">
        <f>F10-H10</f>
        <v>0</v>
      </c>
      <c r="J10" s="182">
        <v>12</v>
      </c>
      <c r="K10" s="183"/>
      <c r="L10" s="83">
        <f>I10/J10*K10</f>
        <v>0</v>
      </c>
      <c r="M10" s="183"/>
      <c r="N10" s="83">
        <f>I10/J10*M10</f>
        <v>0</v>
      </c>
      <c r="O10" s="183"/>
      <c r="P10" s="83">
        <f>I10/J10*O10</f>
        <v>0</v>
      </c>
      <c r="Q10" s="183"/>
      <c r="R10" s="83">
        <f>I10/J10*Q10</f>
        <v>0</v>
      </c>
      <c r="S10" s="183"/>
      <c r="T10" s="84">
        <f>I10/J10*S10</f>
        <v>0</v>
      </c>
      <c r="U10" s="184">
        <f>SUM(L10+N10+P10+R10+T10)</f>
        <v>0</v>
      </c>
    </row>
    <row r="11" spans="1:21" ht="6" customHeight="1">
      <c r="A11" s="732"/>
      <c r="B11" s="73"/>
      <c r="C11" s="148"/>
      <c r="D11" s="149"/>
      <c r="E11" s="149"/>
      <c r="F11" s="185"/>
      <c r="G11" s="222"/>
      <c r="H11" s="185"/>
      <c r="I11" s="185"/>
      <c r="J11" s="185"/>
      <c r="K11" s="186"/>
      <c r="L11" s="150"/>
      <c r="M11" s="186"/>
      <c r="N11" s="150"/>
      <c r="O11" s="186"/>
      <c r="P11" s="150"/>
      <c r="Q11" s="186"/>
      <c r="R11" s="150"/>
      <c r="S11" s="186"/>
      <c r="T11" s="151"/>
      <c r="U11" s="187"/>
    </row>
    <row r="12" spans="1:21" ht="12.75">
      <c r="A12" s="732"/>
      <c r="B12" s="73"/>
      <c r="C12" s="188" t="s">
        <v>97</v>
      </c>
      <c r="D12" s="178"/>
      <c r="E12" s="179" t="s">
        <v>41</v>
      </c>
      <c r="F12" s="189"/>
      <c r="G12" s="222"/>
      <c r="H12" s="181">
        <f>F12*H9</f>
        <v>0</v>
      </c>
      <c r="I12" s="181">
        <f aca="true" t="shared" si="0" ref="I12:I21">F12-H12</f>
        <v>0</v>
      </c>
      <c r="J12" s="182">
        <v>12</v>
      </c>
      <c r="K12" s="190"/>
      <c r="L12" s="83">
        <f aca="true" t="shared" si="1" ref="L12:L21">I12/J12*K12</f>
        <v>0</v>
      </c>
      <c r="M12" s="190"/>
      <c r="N12" s="83">
        <f>I12/J12*M12</f>
        <v>0</v>
      </c>
      <c r="O12" s="190"/>
      <c r="P12" s="83">
        <f>I12/J12*O12</f>
        <v>0</v>
      </c>
      <c r="Q12" s="190"/>
      <c r="R12" s="83">
        <f>I12/J12*Q12</f>
        <v>0</v>
      </c>
      <c r="S12" s="191"/>
      <c r="T12" s="84">
        <f>I12/J12*S12</f>
        <v>0</v>
      </c>
      <c r="U12" s="184">
        <f aca="true" t="shared" si="2" ref="U12:U21">SUM(L12+N12+P12+R12+T12)</f>
        <v>0</v>
      </c>
    </row>
    <row r="13" spans="1:21" ht="12.75">
      <c r="A13" s="732"/>
      <c r="B13" s="73"/>
      <c r="C13" s="188" t="s">
        <v>97</v>
      </c>
      <c r="D13" s="179"/>
      <c r="E13" s="179" t="s">
        <v>41</v>
      </c>
      <c r="F13" s="189"/>
      <c r="G13" s="222"/>
      <c r="H13" s="181">
        <f>F13*H9</f>
        <v>0</v>
      </c>
      <c r="I13" s="181">
        <f>F13-H13</f>
        <v>0</v>
      </c>
      <c r="J13" s="182">
        <v>12</v>
      </c>
      <c r="K13" s="190"/>
      <c r="L13" s="83">
        <f t="shared" si="1"/>
        <v>0</v>
      </c>
      <c r="M13" s="190"/>
      <c r="N13" s="83">
        <f aca="true" t="shared" si="3" ref="N13:N21">I13/J13*M13</f>
        <v>0</v>
      </c>
      <c r="O13" s="190"/>
      <c r="P13" s="83">
        <f aca="true" t="shared" si="4" ref="P13:P21">I13/J13*O13</f>
        <v>0</v>
      </c>
      <c r="Q13" s="190"/>
      <c r="R13" s="83">
        <f aca="true" t="shared" si="5" ref="R13:R21">I13/J13*Q13</f>
        <v>0</v>
      </c>
      <c r="S13" s="191"/>
      <c r="T13" s="84">
        <f aca="true" t="shared" si="6" ref="T13:T21">I13/J13*S13</f>
        <v>0</v>
      </c>
      <c r="U13" s="184">
        <f>SUM(L13+N13+P13+R13+T13)</f>
        <v>0</v>
      </c>
    </row>
    <row r="14" spans="1:21" ht="12.75">
      <c r="A14" s="732"/>
      <c r="B14" s="73"/>
      <c r="C14" s="188" t="s">
        <v>97</v>
      </c>
      <c r="D14" s="179"/>
      <c r="E14" s="179" t="s">
        <v>41</v>
      </c>
      <c r="F14" s="189"/>
      <c r="G14" s="222"/>
      <c r="H14" s="181">
        <f>F14*H9</f>
        <v>0</v>
      </c>
      <c r="I14" s="181">
        <f>F14-H14</f>
        <v>0</v>
      </c>
      <c r="J14" s="182">
        <v>12</v>
      </c>
      <c r="K14" s="190"/>
      <c r="L14" s="83">
        <f t="shared" si="1"/>
        <v>0</v>
      </c>
      <c r="M14" s="190"/>
      <c r="N14" s="83">
        <f t="shared" si="3"/>
        <v>0</v>
      </c>
      <c r="O14" s="190"/>
      <c r="P14" s="83">
        <f t="shared" si="4"/>
        <v>0</v>
      </c>
      <c r="Q14" s="190"/>
      <c r="R14" s="83">
        <f t="shared" si="5"/>
        <v>0</v>
      </c>
      <c r="S14" s="191"/>
      <c r="T14" s="84">
        <f t="shared" si="6"/>
        <v>0</v>
      </c>
      <c r="U14" s="184">
        <f t="shared" si="2"/>
        <v>0</v>
      </c>
    </row>
    <row r="15" spans="1:21" ht="12.75">
      <c r="A15" s="732"/>
      <c r="B15" s="73"/>
      <c r="C15" s="188" t="s">
        <v>98</v>
      </c>
      <c r="D15" s="179"/>
      <c r="E15" s="179" t="s">
        <v>41</v>
      </c>
      <c r="F15" s="189"/>
      <c r="G15" s="222"/>
      <c r="H15" s="181">
        <f>F15*H9</f>
        <v>0</v>
      </c>
      <c r="I15" s="181">
        <f>F15-H15</f>
        <v>0</v>
      </c>
      <c r="J15" s="182">
        <v>12</v>
      </c>
      <c r="K15" s="190"/>
      <c r="L15" s="83">
        <f t="shared" si="1"/>
        <v>0</v>
      </c>
      <c r="M15" s="190"/>
      <c r="N15" s="83">
        <f t="shared" si="3"/>
        <v>0</v>
      </c>
      <c r="O15" s="190"/>
      <c r="P15" s="83">
        <f t="shared" si="4"/>
        <v>0</v>
      </c>
      <c r="Q15" s="190"/>
      <c r="R15" s="83">
        <f t="shared" si="5"/>
        <v>0</v>
      </c>
      <c r="S15" s="191"/>
      <c r="T15" s="84">
        <f t="shared" si="6"/>
        <v>0</v>
      </c>
      <c r="U15" s="184">
        <f>SUM(L15+N15+P15+R15+T15)</f>
        <v>0</v>
      </c>
    </row>
    <row r="16" spans="1:21" ht="12.75">
      <c r="A16" s="732"/>
      <c r="B16" s="73"/>
      <c r="C16" s="188" t="s">
        <v>98</v>
      </c>
      <c r="D16" s="179"/>
      <c r="E16" s="179" t="s">
        <v>41</v>
      </c>
      <c r="F16" s="189"/>
      <c r="G16" s="222"/>
      <c r="H16" s="181">
        <f>F16*H9</f>
        <v>0</v>
      </c>
      <c r="I16" s="181">
        <f>F16-H16</f>
        <v>0</v>
      </c>
      <c r="J16" s="182">
        <v>12</v>
      </c>
      <c r="K16" s="190"/>
      <c r="L16" s="83">
        <f t="shared" si="1"/>
        <v>0</v>
      </c>
      <c r="M16" s="190"/>
      <c r="N16" s="83">
        <f t="shared" si="3"/>
        <v>0</v>
      </c>
      <c r="O16" s="190"/>
      <c r="P16" s="83">
        <f t="shared" si="4"/>
        <v>0</v>
      </c>
      <c r="Q16" s="190"/>
      <c r="R16" s="83">
        <f t="shared" si="5"/>
        <v>0</v>
      </c>
      <c r="S16" s="191"/>
      <c r="T16" s="84">
        <f t="shared" si="6"/>
        <v>0</v>
      </c>
      <c r="U16" s="184">
        <f t="shared" si="2"/>
        <v>0</v>
      </c>
    </row>
    <row r="17" spans="1:21" ht="12.75">
      <c r="A17" s="732"/>
      <c r="B17" s="73"/>
      <c r="C17" s="188" t="s">
        <v>98</v>
      </c>
      <c r="D17" s="179"/>
      <c r="E17" s="179" t="s">
        <v>41</v>
      </c>
      <c r="F17" s="189"/>
      <c r="G17" s="222"/>
      <c r="H17" s="181">
        <f>F17*H9</f>
        <v>0</v>
      </c>
      <c r="I17" s="181">
        <f t="shared" si="0"/>
        <v>0</v>
      </c>
      <c r="J17" s="182">
        <v>12</v>
      </c>
      <c r="K17" s="190"/>
      <c r="L17" s="83">
        <f t="shared" si="1"/>
        <v>0</v>
      </c>
      <c r="M17" s="190"/>
      <c r="N17" s="83">
        <f t="shared" si="3"/>
        <v>0</v>
      </c>
      <c r="O17" s="190"/>
      <c r="P17" s="83">
        <f t="shared" si="4"/>
        <v>0</v>
      </c>
      <c r="Q17" s="190"/>
      <c r="R17" s="83">
        <f t="shared" si="5"/>
        <v>0</v>
      </c>
      <c r="S17" s="191"/>
      <c r="T17" s="84">
        <f t="shared" si="6"/>
        <v>0</v>
      </c>
      <c r="U17" s="184">
        <f t="shared" si="2"/>
        <v>0</v>
      </c>
    </row>
    <row r="18" spans="1:21" ht="12.75">
      <c r="A18" s="732"/>
      <c r="B18" s="73"/>
      <c r="C18" s="188" t="s">
        <v>98</v>
      </c>
      <c r="D18" s="179"/>
      <c r="E18" s="179" t="s">
        <v>41</v>
      </c>
      <c r="F18" s="189"/>
      <c r="G18" s="222"/>
      <c r="H18" s="181">
        <f>F18*H9</f>
        <v>0</v>
      </c>
      <c r="I18" s="181">
        <f t="shared" si="0"/>
        <v>0</v>
      </c>
      <c r="J18" s="182">
        <v>12</v>
      </c>
      <c r="K18" s="190"/>
      <c r="L18" s="83">
        <f t="shared" si="1"/>
        <v>0</v>
      </c>
      <c r="M18" s="190"/>
      <c r="N18" s="83">
        <f t="shared" si="3"/>
        <v>0</v>
      </c>
      <c r="O18" s="190"/>
      <c r="P18" s="83">
        <f t="shared" si="4"/>
        <v>0</v>
      </c>
      <c r="Q18" s="190"/>
      <c r="R18" s="83">
        <f t="shared" si="5"/>
        <v>0</v>
      </c>
      <c r="S18" s="191"/>
      <c r="T18" s="84">
        <f t="shared" si="6"/>
        <v>0</v>
      </c>
      <c r="U18" s="184">
        <f>SUM(L18+N18+P18+R18+T18)</f>
        <v>0</v>
      </c>
    </row>
    <row r="19" spans="1:21" ht="12.75">
      <c r="A19" s="732"/>
      <c r="B19" s="73"/>
      <c r="C19" s="188" t="s">
        <v>131</v>
      </c>
      <c r="D19" s="179"/>
      <c r="E19" s="179" t="s">
        <v>41</v>
      </c>
      <c r="F19" s="189"/>
      <c r="G19" s="222"/>
      <c r="H19" s="222"/>
      <c r="I19" s="181">
        <f t="shared" si="0"/>
        <v>0</v>
      </c>
      <c r="J19" s="182">
        <v>12</v>
      </c>
      <c r="K19" s="190"/>
      <c r="L19" s="83">
        <f t="shared" si="1"/>
        <v>0</v>
      </c>
      <c r="M19" s="190"/>
      <c r="N19" s="83">
        <f t="shared" si="3"/>
        <v>0</v>
      </c>
      <c r="O19" s="190"/>
      <c r="P19" s="83">
        <f t="shared" si="4"/>
        <v>0</v>
      </c>
      <c r="Q19" s="190"/>
      <c r="R19" s="83">
        <f t="shared" si="5"/>
        <v>0</v>
      </c>
      <c r="S19" s="191"/>
      <c r="T19" s="84">
        <f t="shared" si="6"/>
        <v>0</v>
      </c>
      <c r="U19" s="184">
        <f t="shared" si="2"/>
        <v>0</v>
      </c>
    </row>
    <row r="20" spans="1:21" ht="12.75">
      <c r="A20" s="732"/>
      <c r="B20" s="73"/>
      <c r="C20" s="188" t="s">
        <v>99</v>
      </c>
      <c r="D20" s="179"/>
      <c r="E20" s="179" t="s">
        <v>41</v>
      </c>
      <c r="F20" s="189"/>
      <c r="G20" s="222"/>
      <c r="H20" s="222"/>
      <c r="I20" s="181">
        <f t="shared" si="0"/>
        <v>0</v>
      </c>
      <c r="J20" s="182">
        <v>12</v>
      </c>
      <c r="K20" s="190"/>
      <c r="L20" s="83">
        <f t="shared" si="1"/>
        <v>0</v>
      </c>
      <c r="M20" s="190"/>
      <c r="N20" s="83">
        <f t="shared" si="3"/>
        <v>0</v>
      </c>
      <c r="O20" s="190"/>
      <c r="P20" s="83">
        <f t="shared" si="4"/>
        <v>0</v>
      </c>
      <c r="Q20" s="190"/>
      <c r="R20" s="83">
        <f t="shared" si="5"/>
        <v>0</v>
      </c>
      <c r="S20" s="191"/>
      <c r="T20" s="84">
        <f t="shared" si="6"/>
        <v>0</v>
      </c>
      <c r="U20" s="184">
        <f t="shared" si="2"/>
        <v>0</v>
      </c>
    </row>
    <row r="21" spans="1:21" ht="12.75">
      <c r="A21" s="732"/>
      <c r="B21" s="73"/>
      <c r="C21" s="188" t="s">
        <v>100</v>
      </c>
      <c r="D21" s="179"/>
      <c r="E21" s="179" t="s">
        <v>41</v>
      </c>
      <c r="F21" s="189"/>
      <c r="G21" s="222"/>
      <c r="H21" s="181">
        <f>F21*H9</f>
        <v>0</v>
      </c>
      <c r="I21" s="181">
        <f t="shared" si="0"/>
        <v>0</v>
      </c>
      <c r="J21" s="182">
        <v>12</v>
      </c>
      <c r="K21" s="190"/>
      <c r="L21" s="192">
        <f t="shared" si="1"/>
        <v>0</v>
      </c>
      <c r="M21" s="190"/>
      <c r="N21" s="83">
        <f t="shared" si="3"/>
        <v>0</v>
      </c>
      <c r="O21" s="190"/>
      <c r="P21" s="83">
        <f t="shared" si="4"/>
        <v>0</v>
      </c>
      <c r="Q21" s="190"/>
      <c r="R21" s="83">
        <f t="shared" si="5"/>
        <v>0</v>
      </c>
      <c r="S21" s="191"/>
      <c r="T21" s="84">
        <f t="shared" si="6"/>
        <v>0</v>
      </c>
      <c r="U21" s="193">
        <f t="shared" si="2"/>
        <v>0</v>
      </c>
    </row>
    <row r="22" spans="1:21" ht="20.25" customHeight="1">
      <c r="A22" s="732"/>
      <c r="B22" s="73"/>
      <c r="C22" s="194">
        <v>8</v>
      </c>
      <c r="D22" s="158"/>
      <c r="E22" s="158"/>
      <c r="F22" s="195"/>
      <c r="G22" s="195"/>
      <c r="H22" s="195"/>
      <c r="I22" s="195"/>
      <c r="J22" s="195"/>
      <c r="K22" s="196">
        <f>SUM(K12:K21)</f>
        <v>0</v>
      </c>
      <c r="L22" s="197">
        <f>SUM(L12:L21)</f>
        <v>0</v>
      </c>
      <c r="M22" s="196">
        <f aca="true" t="shared" si="7" ref="M22:T22">SUM(M12:M21)</f>
        <v>0</v>
      </c>
      <c r="N22" s="197">
        <f t="shared" si="7"/>
        <v>0</v>
      </c>
      <c r="O22" s="196">
        <f t="shared" si="7"/>
        <v>0</v>
      </c>
      <c r="P22" s="197">
        <f t="shared" si="7"/>
        <v>0</v>
      </c>
      <c r="Q22" s="196">
        <f t="shared" si="7"/>
        <v>0</v>
      </c>
      <c r="R22" s="197">
        <f t="shared" si="7"/>
        <v>0</v>
      </c>
      <c r="S22" s="196">
        <f t="shared" si="7"/>
        <v>0</v>
      </c>
      <c r="T22" s="197">
        <f t="shared" si="7"/>
        <v>0</v>
      </c>
      <c r="U22" s="198">
        <f>SUM(L22+N22+P22+R22+T22)</f>
        <v>0</v>
      </c>
    </row>
    <row r="23" spans="1:21" ht="7.5" customHeight="1" thickBot="1">
      <c r="A23" s="732"/>
      <c r="B23" s="73"/>
      <c r="C23" s="199"/>
      <c r="D23" s="200"/>
      <c r="E23" s="200"/>
      <c r="F23" s="201"/>
      <c r="G23" s="201"/>
      <c r="H23" s="201"/>
      <c r="I23" s="201"/>
      <c r="J23" s="202"/>
      <c r="K23" s="203"/>
      <c r="L23" s="202"/>
      <c r="M23" s="203"/>
      <c r="N23" s="202"/>
      <c r="O23" s="203"/>
      <c r="P23" s="202"/>
      <c r="Q23" s="203"/>
      <c r="R23" s="202"/>
      <c r="S23" s="203"/>
      <c r="T23" s="202"/>
      <c r="U23" s="204"/>
    </row>
    <row r="24" spans="1:21" ht="20.25" customHeight="1" thickBot="1">
      <c r="A24" s="732"/>
      <c r="B24" s="73"/>
      <c r="C24" s="155" t="s">
        <v>101</v>
      </c>
      <c r="D24" s="85"/>
      <c r="E24" s="85"/>
      <c r="F24" s="205"/>
      <c r="G24" s="205"/>
      <c r="H24" s="205"/>
      <c r="I24" s="205"/>
      <c r="J24" s="206"/>
      <c r="K24" s="207">
        <f>K10+K22</f>
        <v>0</v>
      </c>
      <c r="L24" s="208"/>
      <c r="M24" s="207">
        <f>M10+M22</f>
        <v>0</v>
      </c>
      <c r="N24" s="208"/>
      <c r="O24" s="207">
        <f>O10+O22</f>
        <v>0</v>
      </c>
      <c r="P24" s="208"/>
      <c r="Q24" s="207">
        <f>Q10+Q22</f>
        <v>0</v>
      </c>
      <c r="R24" s="208"/>
      <c r="S24" s="207">
        <f>S10+S22</f>
        <v>0</v>
      </c>
      <c r="T24" s="209"/>
      <c r="U24" s="210">
        <f>U10+U22</f>
        <v>0</v>
      </c>
    </row>
    <row r="25" spans="1:2" ht="13.5" thickBot="1">
      <c r="A25" s="732"/>
      <c r="B25" s="73"/>
    </row>
    <row r="26" spans="1:21" ht="28.5" customHeight="1" thickBot="1">
      <c r="A26" s="732"/>
      <c r="B26" s="73"/>
      <c r="C26" s="734" t="s">
        <v>102</v>
      </c>
      <c r="D26" s="735"/>
      <c r="E26" s="735"/>
      <c r="F26" s="736"/>
      <c r="G26" s="285"/>
      <c r="H26" s="59"/>
      <c r="I26" s="60"/>
      <c r="J26" s="60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12.75">
      <c r="A27" s="732"/>
      <c r="B27" s="73"/>
      <c r="C27" s="63"/>
      <c r="D27" s="64"/>
      <c r="E27" s="64"/>
      <c r="F27" s="65"/>
      <c r="G27" s="65"/>
      <c r="H27" s="65"/>
      <c r="I27" s="65"/>
      <c r="J27" s="65"/>
      <c r="K27" s="211"/>
      <c r="L27" s="66"/>
      <c r="M27" s="212"/>
      <c r="N27" s="66"/>
      <c r="O27" s="212"/>
      <c r="P27" s="66"/>
      <c r="Q27" s="212"/>
      <c r="R27" s="66"/>
      <c r="S27" s="212"/>
      <c r="T27" s="66"/>
      <c r="U27" s="67" t="s">
        <v>21</v>
      </c>
    </row>
    <row r="28" spans="1:21" ht="48" customHeight="1">
      <c r="A28" s="732"/>
      <c r="B28" s="73"/>
      <c r="C28" s="68"/>
      <c r="D28" s="69"/>
      <c r="E28" s="69"/>
      <c r="F28" s="70"/>
      <c r="G28" s="213" t="s">
        <v>103</v>
      </c>
      <c r="H28" s="70"/>
      <c r="I28" s="70"/>
      <c r="J28" s="70"/>
      <c r="K28" s="70"/>
      <c r="L28" s="71"/>
      <c r="M28" s="71"/>
      <c r="N28" s="71"/>
      <c r="O28" s="71"/>
      <c r="P28" s="71"/>
      <c r="Q28" s="71"/>
      <c r="R28" s="71"/>
      <c r="S28" s="71"/>
      <c r="T28" s="71"/>
      <c r="U28" s="72" t="s">
        <v>22</v>
      </c>
    </row>
    <row r="29" spans="1:21" ht="35.25" customHeight="1">
      <c r="A29" s="732"/>
      <c r="B29" s="73"/>
      <c r="C29" s="68"/>
      <c r="D29" s="69"/>
      <c r="E29" s="69"/>
      <c r="F29" s="74" t="s">
        <v>24</v>
      </c>
      <c r="G29" s="214" t="s">
        <v>92</v>
      </c>
      <c r="H29" s="74" t="s">
        <v>25</v>
      </c>
      <c r="I29" s="75" t="s">
        <v>26</v>
      </c>
      <c r="J29" s="170" t="s">
        <v>104</v>
      </c>
      <c r="K29" s="76" t="s">
        <v>27</v>
      </c>
      <c r="L29" s="76" t="s">
        <v>28</v>
      </c>
      <c r="M29" s="76" t="s">
        <v>29</v>
      </c>
      <c r="N29" s="76" t="s">
        <v>30</v>
      </c>
      <c r="O29" s="76" t="s">
        <v>31</v>
      </c>
      <c r="P29" s="76" t="s">
        <v>32</v>
      </c>
      <c r="Q29" s="76" t="s">
        <v>33</v>
      </c>
      <c r="R29" s="76" t="s">
        <v>34</v>
      </c>
      <c r="S29" s="76" t="s">
        <v>35</v>
      </c>
      <c r="T29" s="76" t="s">
        <v>36</v>
      </c>
      <c r="U29" s="77" t="s">
        <v>37</v>
      </c>
    </row>
    <row r="30" spans="1:21" ht="21" customHeight="1" thickBot="1">
      <c r="A30" s="733"/>
      <c r="B30" s="73"/>
      <c r="C30" s="215" t="s">
        <v>38</v>
      </c>
      <c r="D30" s="171" t="s">
        <v>39</v>
      </c>
      <c r="E30" s="78" t="s">
        <v>40</v>
      </c>
      <c r="F30" s="86"/>
      <c r="G30" s="216" t="s">
        <v>96</v>
      </c>
      <c r="H30" s="87">
        <v>0.062</v>
      </c>
      <c r="I30" s="88"/>
      <c r="J30" s="217"/>
      <c r="K30" s="218"/>
      <c r="L30" s="219"/>
      <c r="M30" s="218"/>
      <c r="N30" s="219"/>
      <c r="O30" s="218"/>
      <c r="P30" s="219"/>
      <c r="Q30" s="218"/>
      <c r="R30" s="219"/>
      <c r="S30" s="218"/>
      <c r="T30" s="220"/>
      <c r="U30" s="89"/>
    </row>
    <row r="31" spans="3:21" ht="20.25" customHeight="1">
      <c r="C31" s="188" t="s">
        <v>241</v>
      </c>
      <c r="D31" s="221" t="s">
        <v>78</v>
      </c>
      <c r="E31" s="318" t="s">
        <v>41</v>
      </c>
      <c r="F31" s="189"/>
      <c r="G31" s="189"/>
      <c r="H31" s="90">
        <f>F31*H$30</f>
        <v>0</v>
      </c>
      <c r="I31" s="181">
        <f>F31-H31</f>
        <v>0</v>
      </c>
      <c r="J31" s="182">
        <v>12</v>
      </c>
      <c r="K31" s="319"/>
      <c r="L31" s="321">
        <f>I31/J31*K31</f>
        <v>0</v>
      </c>
      <c r="M31" s="320"/>
      <c r="N31" s="321">
        <f>I31/J31*M31</f>
        <v>0</v>
      </c>
      <c r="O31" s="320"/>
      <c r="P31" s="321">
        <f>I31/J31*O31</f>
        <v>0</v>
      </c>
      <c r="Q31" s="320"/>
      <c r="R31" s="321">
        <f>I31/J31*Q31</f>
        <v>0</v>
      </c>
      <c r="S31" s="320"/>
      <c r="T31" s="322">
        <f>I31/J31*S31</f>
        <v>0</v>
      </c>
      <c r="U31" s="184">
        <f>SUM(L31+N31+P31+R31+T31)</f>
        <v>0</v>
      </c>
    </row>
    <row r="32" spans="3:21" ht="12" customHeight="1">
      <c r="C32" s="152"/>
      <c r="D32" s="153"/>
      <c r="E32" s="157"/>
      <c r="F32" s="224"/>
      <c r="G32" s="224"/>
      <c r="H32" s="156"/>
      <c r="I32" s="224"/>
      <c r="J32" s="224"/>
      <c r="K32" s="225"/>
      <c r="L32" s="226"/>
      <c r="M32" s="226"/>
      <c r="N32" s="226"/>
      <c r="O32" s="226"/>
      <c r="P32" s="226"/>
      <c r="Q32" s="226"/>
      <c r="R32" s="226"/>
      <c r="S32" s="226"/>
      <c r="T32" s="227"/>
      <c r="U32" s="228"/>
    </row>
    <row r="33" spans="3:21" ht="12.75">
      <c r="C33" s="188" t="s">
        <v>242</v>
      </c>
      <c r="D33" s="147" t="s">
        <v>78</v>
      </c>
      <c r="E33" s="179" t="s">
        <v>41</v>
      </c>
      <c r="F33" s="189"/>
      <c r="G33" s="189"/>
      <c r="H33" s="90">
        <f>F33*H30</f>
        <v>0</v>
      </c>
      <c r="I33" s="181">
        <f>F33-H33</f>
        <v>0</v>
      </c>
      <c r="J33" s="182">
        <v>12</v>
      </c>
      <c r="K33" s="182"/>
      <c r="L33" s="83">
        <f>I33/J33*K33</f>
        <v>0</v>
      </c>
      <c r="M33" s="229"/>
      <c r="N33" s="83">
        <f>I33/J33*M33</f>
        <v>0</v>
      </c>
      <c r="O33" s="229"/>
      <c r="P33" s="83">
        <f>I33/J33*O33</f>
        <v>0</v>
      </c>
      <c r="Q33" s="229"/>
      <c r="R33" s="83">
        <f>I33/J33*Q33</f>
        <v>0</v>
      </c>
      <c r="S33" s="229"/>
      <c r="T33" s="84">
        <f>I33/J33*S33</f>
        <v>0</v>
      </c>
      <c r="U33" s="184">
        <f>SUM(L33+N33+P33+R33+T33)</f>
        <v>0</v>
      </c>
    </row>
    <row r="34" spans="3:21" ht="12.75">
      <c r="C34" s="188" t="s">
        <v>242</v>
      </c>
      <c r="D34" s="147" t="s">
        <v>78</v>
      </c>
      <c r="E34" s="179" t="s">
        <v>41</v>
      </c>
      <c r="F34" s="189"/>
      <c r="G34" s="189"/>
      <c r="H34" s="90">
        <f>F34*H30</f>
        <v>0</v>
      </c>
      <c r="I34" s="181">
        <f>F34-H34</f>
        <v>0</v>
      </c>
      <c r="J34" s="182">
        <v>12</v>
      </c>
      <c r="K34" s="182"/>
      <c r="L34" s="83">
        <f>I34/J34*K34</f>
        <v>0</v>
      </c>
      <c r="M34" s="229"/>
      <c r="N34" s="83">
        <f aca="true" t="shared" si="8" ref="N34:N42">I34/J34*M34</f>
        <v>0</v>
      </c>
      <c r="O34" s="229"/>
      <c r="P34" s="83">
        <f>I34/J34*O34</f>
        <v>0</v>
      </c>
      <c r="Q34" s="229"/>
      <c r="R34" s="83">
        <f>I34/J34*Q34</f>
        <v>0</v>
      </c>
      <c r="S34" s="229"/>
      <c r="T34" s="84">
        <f>I34/J34*S34</f>
        <v>0</v>
      </c>
      <c r="U34" s="184">
        <f>SUM(L34+N34+P34+R34+T34)</f>
        <v>0</v>
      </c>
    </row>
    <row r="35" spans="3:21" ht="12.75">
      <c r="C35" s="188" t="s">
        <v>243</v>
      </c>
      <c r="D35" s="147" t="s">
        <v>78</v>
      </c>
      <c r="E35" s="179" t="s">
        <v>41</v>
      </c>
      <c r="F35" s="340"/>
      <c r="G35" s="189"/>
      <c r="H35" s="223"/>
      <c r="I35" s="181">
        <f aca="true" t="shared" si="9" ref="I35:I42">F35-H35</f>
        <v>0</v>
      </c>
      <c r="J35" s="182">
        <v>12</v>
      </c>
      <c r="K35" s="182"/>
      <c r="L35" s="83">
        <f aca="true" t="shared" si="10" ref="L35:L42">I35/J35*K35</f>
        <v>0</v>
      </c>
      <c r="M35" s="229"/>
      <c r="N35" s="83">
        <f t="shared" si="8"/>
        <v>0</v>
      </c>
      <c r="O35" s="229"/>
      <c r="P35" s="83">
        <f aca="true" t="shared" si="11" ref="P35:P42">I35/J35*O35</f>
        <v>0</v>
      </c>
      <c r="Q35" s="229"/>
      <c r="R35" s="83">
        <f aca="true" t="shared" si="12" ref="R35:R42">I35/J35*Q35</f>
        <v>0</v>
      </c>
      <c r="S35" s="229"/>
      <c r="T35" s="84">
        <f aca="true" t="shared" si="13" ref="T35:T42">I35/J35*S35</f>
        <v>0</v>
      </c>
      <c r="U35" s="184">
        <f aca="true" t="shared" si="14" ref="U35:U42">SUM(L35+N35+P35+R35+T35)</f>
        <v>0</v>
      </c>
    </row>
    <row r="36" spans="3:21" ht="12.75">
      <c r="C36" s="188" t="s">
        <v>242</v>
      </c>
      <c r="D36" s="147" t="s">
        <v>78</v>
      </c>
      <c r="E36" s="179" t="s">
        <v>41</v>
      </c>
      <c r="F36" s="189"/>
      <c r="G36" s="189"/>
      <c r="H36" s="223"/>
      <c r="I36" s="181">
        <f t="shared" si="9"/>
        <v>0</v>
      </c>
      <c r="J36" s="182">
        <v>12</v>
      </c>
      <c r="K36" s="182"/>
      <c r="L36" s="83">
        <f t="shared" si="10"/>
        <v>0</v>
      </c>
      <c r="M36" s="229"/>
      <c r="N36" s="83">
        <f t="shared" si="8"/>
        <v>0</v>
      </c>
      <c r="O36" s="229"/>
      <c r="P36" s="83">
        <f t="shared" si="11"/>
        <v>0</v>
      </c>
      <c r="Q36" s="229"/>
      <c r="R36" s="83">
        <f t="shared" si="12"/>
        <v>0</v>
      </c>
      <c r="S36" s="229"/>
      <c r="T36" s="84">
        <f t="shared" si="13"/>
        <v>0</v>
      </c>
      <c r="U36" s="184">
        <f t="shared" si="14"/>
        <v>0</v>
      </c>
    </row>
    <row r="37" spans="3:21" ht="12.75">
      <c r="C37" s="188" t="s">
        <v>242</v>
      </c>
      <c r="D37" s="147" t="s">
        <v>78</v>
      </c>
      <c r="E37" s="179" t="s">
        <v>41</v>
      </c>
      <c r="F37" s="189"/>
      <c r="G37" s="189"/>
      <c r="H37" s="223"/>
      <c r="I37" s="181">
        <f t="shared" si="9"/>
        <v>0</v>
      </c>
      <c r="J37" s="182">
        <v>12</v>
      </c>
      <c r="K37" s="182"/>
      <c r="L37" s="83">
        <f t="shared" si="10"/>
        <v>0</v>
      </c>
      <c r="M37" s="229"/>
      <c r="N37" s="83">
        <f t="shared" si="8"/>
        <v>0</v>
      </c>
      <c r="O37" s="229"/>
      <c r="P37" s="83">
        <f t="shared" si="11"/>
        <v>0</v>
      </c>
      <c r="Q37" s="229"/>
      <c r="R37" s="83">
        <f t="shared" si="12"/>
        <v>0</v>
      </c>
      <c r="S37" s="229"/>
      <c r="T37" s="84">
        <f t="shared" si="13"/>
        <v>0</v>
      </c>
      <c r="U37" s="184">
        <f t="shared" si="14"/>
        <v>0</v>
      </c>
    </row>
    <row r="38" spans="3:21" ht="12.75">
      <c r="C38" s="188" t="s">
        <v>243</v>
      </c>
      <c r="D38" s="147" t="s">
        <v>78</v>
      </c>
      <c r="E38" s="179" t="s">
        <v>41</v>
      </c>
      <c r="F38" s="189"/>
      <c r="G38" s="189"/>
      <c r="H38" s="223"/>
      <c r="I38" s="181">
        <f t="shared" si="9"/>
        <v>0</v>
      </c>
      <c r="J38" s="182">
        <v>12</v>
      </c>
      <c r="K38" s="182"/>
      <c r="L38" s="83">
        <f t="shared" si="10"/>
        <v>0</v>
      </c>
      <c r="M38" s="229"/>
      <c r="N38" s="83">
        <f t="shared" si="8"/>
        <v>0</v>
      </c>
      <c r="O38" s="229"/>
      <c r="P38" s="83">
        <f t="shared" si="11"/>
        <v>0</v>
      </c>
      <c r="Q38" s="229"/>
      <c r="R38" s="83">
        <f t="shared" si="12"/>
        <v>0</v>
      </c>
      <c r="S38" s="229"/>
      <c r="T38" s="84">
        <f t="shared" si="13"/>
        <v>0</v>
      </c>
      <c r="U38" s="184">
        <f t="shared" si="14"/>
        <v>0</v>
      </c>
    </row>
    <row r="39" spans="3:21" ht="12.75">
      <c r="C39" s="188" t="s">
        <v>243</v>
      </c>
      <c r="D39" s="147" t="s">
        <v>78</v>
      </c>
      <c r="E39" s="179" t="s">
        <v>41</v>
      </c>
      <c r="F39" s="189"/>
      <c r="G39" s="189"/>
      <c r="H39" s="223"/>
      <c r="I39" s="181">
        <f t="shared" si="9"/>
        <v>0</v>
      </c>
      <c r="J39" s="182">
        <v>12</v>
      </c>
      <c r="K39" s="182"/>
      <c r="L39" s="83">
        <f t="shared" si="10"/>
        <v>0</v>
      </c>
      <c r="M39" s="229"/>
      <c r="N39" s="83">
        <f t="shared" si="8"/>
        <v>0</v>
      </c>
      <c r="O39" s="229"/>
      <c r="P39" s="83">
        <f t="shared" si="11"/>
        <v>0</v>
      </c>
      <c r="Q39" s="229"/>
      <c r="R39" s="83">
        <f t="shared" si="12"/>
        <v>0</v>
      </c>
      <c r="S39" s="229"/>
      <c r="T39" s="84">
        <f t="shared" si="13"/>
        <v>0</v>
      </c>
      <c r="U39" s="184">
        <f t="shared" si="14"/>
        <v>0</v>
      </c>
    </row>
    <row r="40" spans="3:21" ht="12.75">
      <c r="C40" s="188" t="s">
        <v>243</v>
      </c>
      <c r="D40" s="147" t="s">
        <v>78</v>
      </c>
      <c r="E40" s="179" t="s">
        <v>41</v>
      </c>
      <c r="F40" s="189"/>
      <c r="G40" s="189"/>
      <c r="H40" s="223"/>
      <c r="I40" s="181">
        <f t="shared" si="9"/>
        <v>0</v>
      </c>
      <c r="J40" s="182">
        <v>12</v>
      </c>
      <c r="K40" s="182"/>
      <c r="L40" s="83">
        <f t="shared" si="10"/>
        <v>0</v>
      </c>
      <c r="M40" s="229"/>
      <c r="N40" s="83">
        <f t="shared" si="8"/>
        <v>0</v>
      </c>
      <c r="O40" s="229"/>
      <c r="P40" s="83">
        <f t="shared" si="11"/>
        <v>0</v>
      </c>
      <c r="Q40" s="229"/>
      <c r="R40" s="83">
        <f t="shared" si="12"/>
        <v>0</v>
      </c>
      <c r="S40" s="229"/>
      <c r="T40" s="84">
        <f t="shared" si="13"/>
        <v>0</v>
      </c>
      <c r="U40" s="184">
        <f t="shared" si="14"/>
        <v>0</v>
      </c>
    </row>
    <row r="41" spans="3:21" ht="12.75">
      <c r="C41" s="188" t="s">
        <v>243</v>
      </c>
      <c r="D41" s="147" t="s">
        <v>78</v>
      </c>
      <c r="E41" s="179" t="s">
        <v>41</v>
      </c>
      <c r="F41" s="189"/>
      <c r="G41" s="189"/>
      <c r="H41" s="223"/>
      <c r="I41" s="181">
        <f t="shared" si="9"/>
        <v>0</v>
      </c>
      <c r="J41" s="182">
        <v>12</v>
      </c>
      <c r="K41" s="182"/>
      <c r="L41" s="83">
        <f t="shared" si="10"/>
        <v>0</v>
      </c>
      <c r="M41" s="229"/>
      <c r="N41" s="83">
        <f t="shared" si="8"/>
        <v>0</v>
      </c>
      <c r="O41" s="229"/>
      <c r="P41" s="83">
        <f t="shared" si="11"/>
        <v>0</v>
      </c>
      <c r="Q41" s="229"/>
      <c r="R41" s="83">
        <f t="shared" si="12"/>
        <v>0</v>
      </c>
      <c r="S41" s="229"/>
      <c r="T41" s="84">
        <f t="shared" si="13"/>
        <v>0</v>
      </c>
      <c r="U41" s="184">
        <f t="shared" si="14"/>
        <v>0</v>
      </c>
    </row>
    <row r="42" spans="3:21" ht="12.75">
      <c r="C42" s="188" t="s">
        <v>243</v>
      </c>
      <c r="D42" s="147" t="s">
        <v>78</v>
      </c>
      <c r="E42" s="179" t="s">
        <v>41</v>
      </c>
      <c r="F42" s="189"/>
      <c r="G42" s="189"/>
      <c r="H42" s="223"/>
      <c r="I42" s="181">
        <f t="shared" si="9"/>
        <v>0</v>
      </c>
      <c r="J42" s="182">
        <v>12</v>
      </c>
      <c r="K42" s="182"/>
      <c r="L42" s="83">
        <f t="shared" si="10"/>
        <v>0</v>
      </c>
      <c r="M42" s="229"/>
      <c r="N42" s="83">
        <f t="shared" si="8"/>
        <v>0</v>
      </c>
      <c r="O42" s="229"/>
      <c r="P42" s="83">
        <f t="shared" si="11"/>
        <v>0</v>
      </c>
      <c r="Q42" s="229"/>
      <c r="R42" s="83">
        <f t="shared" si="12"/>
        <v>0</v>
      </c>
      <c r="S42" s="229"/>
      <c r="T42" s="84">
        <f t="shared" si="13"/>
        <v>0</v>
      </c>
      <c r="U42" s="184">
        <f t="shared" si="14"/>
        <v>0</v>
      </c>
    </row>
    <row r="43" spans="3:21" ht="20.25" customHeight="1">
      <c r="C43" s="230" t="s">
        <v>130</v>
      </c>
      <c r="D43" s="153"/>
      <c r="E43" s="153"/>
      <c r="F43" s="224"/>
      <c r="G43" s="224"/>
      <c r="H43" s="156">
        <f>SUM(H33:H34)</f>
        <v>0</v>
      </c>
      <c r="I43" s="224"/>
      <c r="J43" s="224"/>
      <c r="K43" s="231">
        <f aca="true" t="shared" si="15" ref="K43:U43">SUM(K33:K42)</f>
        <v>0</v>
      </c>
      <c r="L43" s="154">
        <f t="shared" si="15"/>
        <v>0</v>
      </c>
      <c r="M43" s="231">
        <f t="shared" si="15"/>
        <v>0</v>
      </c>
      <c r="N43" s="154">
        <f t="shared" si="15"/>
        <v>0</v>
      </c>
      <c r="O43" s="231">
        <f t="shared" si="15"/>
        <v>0</v>
      </c>
      <c r="P43" s="154">
        <f t="shared" si="15"/>
        <v>0</v>
      </c>
      <c r="Q43" s="231">
        <f t="shared" si="15"/>
        <v>0</v>
      </c>
      <c r="R43" s="154">
        <f t="shared" si="15"/>
        <v>0</v>
      </c>
      <c r="S43" s="231">
        <f t="shared" si="15"/>
        <v>0</v>
      </c>
      <c r="T43" s="154">
        <f t="shared" si="15"/>
        <v>0</v>
      </c>
      <c r="U43" s="154">
        <f t="shared" si="15"/>
        <v>0</v>
      </c>
    </row>
    <row r="44" spans="3:21" ht="12.75">
      <c r="C44" s="188" t="s">
        <v>107</v>
      </c>
      <c r="D44" s="147" t="s">
        <v>78</v>
      </c>
      <c r="E44" s="179" t="s">
        <v>41</v>
      </c>
      <c r="F44" s="189"/>
      <c r="G44" s="189"/>
      <c r="H44" s="223"/>
      <c r="I44" s="181">
        <f>F44-H44</f>
        <v>0</v>
      </c>
      <c r="J44" s="182">
        <v>12</v>
      </c>
      <c r="K44" s="182"/>
      <c r="L44" s="83">
        <f>I44/J44*K44</f>
        <v>0</v>
      </c>
      <c r="M44" s="229"/>
      <c r="N44" s="83">
        <f>I44/J44*M44</f>
        <v>0</v>
      </c>
      <c r="O44" s="229"/>
      <c r="P44" s="83">
        <f>I44/J44*O44</f>
        <v>0</v>
      </c>
      <c r="Q44" s="229"/>
      <c r="R44" s="83">
        <f>I44/J44*Q44</f>
        <v>0</v>
      </c>
      <c r="S44" s="229"/>
      <c r="T44" s="84">
        <f>I44/J44*S44</f>
        <v>0</v>
      </c>
      <c r="U44" s="184">
        <f aca="true" t="shared" si="16" ref="U44:U53">SUM(L44+N44+P44+R44+T44)</f>
        <v>0</v>
      </c>
    </row>
    <row r="45" spans="3:21" ht="12.75">
      <c r="C45" s="188" t="s">
        <v>107</v>
      </c>
      <c r="D45" s="147" t="s">
        <v>78</v>
      </c>
      <c r="E45" s="179" t="s">
        <v>41</v>
      </c>
      <c r="F45" s="189"/>
      <c r="G45" s="189"/>
      <c r="H45" s="223"/>
      <c r="I45" s="181">
        <f aca="true" t="shared" si="17" ref="I45:I53">F45-H45</f>
        <v>0</v>
      </c>
      <c r="J45" s="182">
        <v>12</v>
      </c>
      <c r="K45" s="182"/>
      <c r="L45" s="83">
        <f>I45/J45*K45</f>
        <v>0</v>
      </c>
      <c r="M45" s="229"/>
      <c r="N45" s="83">
        <f>I45/J45*M45</f>
        <v>0</v>
      </c>
      <c r="O45" s="229"/>
      <c r="P45" s="83">
        <f>I45/J45*O45</f>
        <v>0</v>
      </c>
      <c r="Q45" s="229"/>
      <c r="R45" s="83">
        <f>I45/J45*Q45</f>
        <v>0</v>
      </c>
      <c r="S45" s="229"/>
      <c r="T45" s="84">
        <f>I45/J45*S45</f>
        <v>0</v>
      </c>
      <c r="U45" s="184">
        <f t="shared" si="16"/>
        <v>0</v>
      </c>
    </row>
    <row r="46" spans="3:21" ht="12.75">
      <c r="C46" s="188" t="s">
        <v>107</v>
      </c>
      <c r="D46" s="147" t="s">
        <v>78</v>
      </c>
      <c r="E46" s="179" t="s">
        <v>41</v>
      </c>
      <c r="F46" s="189"/>
      <c r="G46" s="189"/>
      <c r="H46" s="223"/>
      <c r="I46" s="181">
        <f t="shared" si="17"/>
        <v>0</v>
      </c>
      <c r="J46" s="182">
        <v>12</v>
      </c>
      <c r="K46" s="182"/>
      <c r="L46" s="83">
        <f>I46/J46*K46</f>
        <v>0</v>
      </c>
      <c r="M46" s="229"/>
      <c r="N46" s="83">
        <f>I46/J46*M46</f>
        <v>0</v>
      </c>
      <c r="O46" s="229"/>
      <c r="P46" s="83">
        <f>I46/J46*O46</f>
        <v>0</v>
      </c>
      <c r="Q46" s="229"/>
      <c r="R46" s="83">
        <f>I46/J46*Q46</f>
        <v>0</v>
      </c>
      <c r="S46" s="229"/>
      <c r="T46" s="84">
        <f>I46/J46*S46</f>
        <v>0</v>
      </c>
      <c r="U46" s="184">
        <f t="shared" si="16"/>
        <v>0</v>
      </c>
    </row>
    <row r="47" spans="3:21" ht="12.75">
      <c r="C47" s="188" t="s">
        <v>107</v>
      </c>
      <c r="D47" s="147" t="s">
        <v>78</v>
      </c>
      <c r="E47" s="179" t="s">
        <v>41</v>
      </c>
      <c r="F47" s="189"/>
      <c r="G47" s="189"/>
      <c r="H47" s="223"/>
      <c r="I47" s="181">
        <f t="shared" si="17"/>
        <v>0</v>
      </c>
      <c r="J47" s="182">
        <v>12</v>
      </c>
      <c r="K47" s="182"/>
      <c r="L47" s="83">
        <f>I47/J47*K47</f>
        <v>0</v>
      </c>
      <c r="M47" s="229"/>
      <c r="N47" s="83">
        <f>I47/J47*M47</f>
        <v>0</v>
      </c>
      <c r="O47" s="229"/>
      <c r="P47" s="83">
        <f>I47/J47*O47</f>
        <v>0</v>
      </c>
      <c r="Q47" s="229"/>
      <c r="R47" s="83">
        <f>I47/J47*Q47</f>
        <v>0</v>
      </c>
      <c r="S47" s="229"/>
      <c r="T47" s="84">
        <f>I47/J47*S47</f>
        <v>0</v>
      </c>
      <c r="U47" s="184">
        <f t="shared" si="16"/>
        <v>0</v>
      </c>
    </row>
    <row r="48" spans="3:21" ht="12.75">
      <c r="C48" s="188" t="s">
        <v>107</v>
      </c>
      <c r="D48" s="147" t="s">
        <v>78</v>
      </c>
      <c r="E48" s="179" t="s">
        <v>41</v>
      </c>
      <c r="F48" s="189"/>
      <c r="G48" s="189"/>
      <c r="H48" s="223"/>
      <c r="I48" s="181">
        <f t="shared" si="17"/>
        <v>0</v>
      </c>
      <c r="J48" s="182">
        <v>12</v>
      </c>
      <c r="K48" s="182"/>
      <c r="L48" s="83">
        <f>I48/J48*K48</f>
        <v>0</v>
      </c>
      <c r="M48" s="229"/>
      <c r="N48" s="83">
        <f>I48/J48*M48</f>
        <v>0</v>
      </c>
      <c r="O48" s="229"/>
      <c r="P48" s="83">
        <f>I48/J48*O48</f>
        <v>0</v>
      </c>
      <c r="Q48" s="229"/>
      <c r="R48" s="83">
        <f>I48/J48*Q48</f>
        <v>0</v>
      </c>
      <c r="S48" s="229"/>
      <c r="T48" s="84">
        <f>I48/J48*S48</f>
        <v>0</v>
      </c>
      <c r="U48" s="184">
        <f t="shared" si="16"/>
        <v>0</v>
      </c>
    </row>
    <row r="49" spans="3:21" ht="20.25" customHeight="1">
      <c r="C49" s="230" t="s">
        <v>108</v>
      </c>
      <c r="D49" s="153"/>
      <c r="E49" s="153"/>
      <c r="F49" s="224"/>
      <c r="G49" s="224"/>
      <c r="H49" s="156"/>
      <c r="I49" s="224"/>
      <c r="J49" s="224"/>
      <c r="K49" s="231">
        <f>SUM(K44:K48)</f>
        <v>0</v>
      </c>
      <c r="L49" s="154">
        <f>SUM(L44:L48)</f>
        <v>0</v>
      </c>
      <c r="M49" s="231">
        <f aca="true" t="shared" si="18" ref="M49:U49">SUM(M44:M48)</f>
        <v>0</v>
      </c>
      <c r="N49" s="154">
        <f t="shared" si="18"/>
        <v>0</v>
      </c>
      <c r="O49" s="231">
        <f t="shared" si="18"/>
        <v>0</v>
      </c>
      <c r="P49" s="154">
        <f t="shared" si="18"/>
        <v>0</v>
      </c>
      <c r="Q49" s="231">
        <f t="shared" si="18"/>
        <v>0</v>
      </c>
      <c r="R49" s="154">
        <f t="shared" si="18"/>
        <v>0</v>
      </c>
      <c r="S49" s="231">
        <f t="shared" si="18"/>
        <v>0</v>
      </c>
      <c r="T49" s="154">
        <f t="shared" si="18"/>
        <v>0</v>
      </c>
      <c r="U49" s="154">
        <f t="shared" si="18"/>
        <v>0</v>
      </c>
    </row>
    <row r="50" spans="3:21" ht="12.75">
      <c r="C50" s="188" t="s">
        <v>246</v>
      </c>
      <c r="D50" s="147" t="s">
        <v>78</v>
      </c>
      <c r="E50" s="179" t="s">
        <v>41</v>
      </c>
      <c r="F50" s="189"/>
      <c r="G50" s="189"/>
      <c r="H50" s="90">
        <f>F50*H$30</f>
        <v>0</v>
      </c>
      <c r="I50" s="181">
        <f t="shared" si="17"/>
        <v>0</v>
      </c>
      <c r="J50" s="182">
        <v>12</v>
      </c>
      <c r="K50" s="182"/>
      <c r="L50" s="83">
        <f>I50/J50*K50</f>
        <v>0</v>
      </c>
      <c r="M50" s="182"/>
      <c r="N50" s="83">
        <f>I50/J50*M50</f>
        <v>0</v>
      </c>
      <c r="O50" s="182"/>
      <c r="P50" s="83">
        <f>I50/J50*O50</f>
        <v>0</v>
      </c>
      <c r="Q50" s="182"/>
      <c r="R50" s="83">
        <f>I50/J50*Q50</f>
        <v>0</v>
      </c>
      <c r="S50" s="182"/>
      <c r="T50" s="84">
        <f>I50/J50*S50</f>
        <v>0</v>
      </c>
      <c r="U50" s="184">
        <f t="shared" si="16"/>
        <v>0</v>
      </c>
    </row>
    <row r="51" spans="3:21" ht="12.75">
      <c r="C51" s="188" t="s">
        <v>109</v>
      </c>
      <c r="D51" s="147" t="s">
        <v>78</v>
      </c>
      <c r="E51" s="179" t="s">
        <v>41</v>
      </c>
      <c r="F51" s="189"/>
      <c r="G51" s="189"/>
      <c r="H51" s="90">
        <f>F51*H$30</f>
        <v>0</v>
      </c>
      <c r="I51" s="181">
        <f>F51-H51</f>
        <v>0</v>
      </c>
      <c r="J51" s="182">
        <v>12</v>
      </c>
      <c r="K51" s="182"/>
      <c r="L51" s="83">
        <f>I51/J51*K51</f>
        <v>0</v>
      </c>
      <c r="M51" s="182"/>
      <c r="N51" s="83">
        <f>I51/J51*M51</f>
        <v>0</v>
      </c>
      <c r="O51" s="182"/>
      <c r="P51" s="83">
        <f>I51/J51*O51</f>
        <v>0</v>
      </c>
      <c r="Q51" s="182"/>
      <c r="R51" s="83">
        <f>I51/J51*Q51</f>
        <v>0</v>
      </c>
      <c r="S51" s="182"/>
      <c r="T51" s="84">
        <f>I51/J51*S51</f>
        <v>0</v>
      </c>
      <c r="U51" s="184">
        <f>SUM(L51+N51+P51+R51+T51)</f>
        <v>0</v>
      </c>
    </row>
    <row r="52" spans="3:21" ht="12.75">
      <c r="C52" s="188" t="s">
        <v>109</v>
      </c>
      <c r="D52" s="147" t="s">
        <v>78</v>
      </c>
      <c r="E52" s="179" t="s">
        <v>41</v>
      </c>
      <c r="F52" s="189"/>
      <c r="G52" s="189"/>
      <c r="H52" s="90">
        <f>F52*H$30</f>
        <v>0</v>
      </c>
      <c r="I52" s="181">
        <f t="shared" si="17"/>
        <v>0</v>
      </c>
      <c r="J52" s="182">
        <v>12</v>
      </c>
      <c r="K52" s="182"/>
      <c r="L52" s="83">
        <f>I52/J52*K52</f>
        <v>0</v>
      </c>
      <c r="M52" s="182"/>
      <c r="N52" s="83">
        <f>I52/J52*M52</f>
        <v>0</v>
      </c>
      <c r="O52" s="182"/>
      <c r="P52" s="83">
        <f>I52/J52*O52</f>
        <v>0</v>
      </c>
      <c r="Q52" s="182"/>
      <c r="R52" s="83">
        <f>I52/J52*Q52</f>
        <v>0</v>
      </c>
      <c r="S52" s="182"/>
      <c r="T52" s="84">
        <f>I52/J52*S52</f>
        <v>0</v>
      </c>
      <c r="U52" s="184">
        <f t="shared" si="16"/>
        <v>0</v>
      </c>
    </row>
    <row r="53" spans="3:21" ht="12.75">
      <c r="C53" s="188" t="s">
        <v>109</v>
      </c>
      <c r="D53" s="147" t="s">
        <v>78</v>
      </c>
      <c r="E53" s="179" t="s">
        <v>41</v>
      </c>
      <c r="F53" s="189"/>
      <c r="G53" s="189"/>
      <c r="H53" s="90">
        <f>F53*H$30</f>
        <v>0</v>
      </c>
      <c r="I53" s="181">
        <f t="shared" si="17"/>
        <v>0</v>
      </c>
      <c r="J53" s="182">
        <v>12</v>
      </c>
      <c r="K53" s="182"/>
      <c r="L53" s="83">
        <f>I53/J53*K53</f>
        <v>0</v>
      </c>
      <c r="M53" s="182"/>
      <c r="N53" s="83">
        <f>I53/J53*M53</f>
        <v>0</v>
      </c>
      <c r="O53" s="182"/>
      <c r="P53" s="83">
        <f>I53/J53*O53</f>
        <v>0</v>
      </c>
      <c r="Q53" s="182"/>
      <c r="R53" s="83">
        <f>I53/J53*Q53</f>
        <v>0</v>
      </c>
      <c r="S53" s="182"/>
      <c r="T53" s="84">
        <f>I53/J53*S53</f>
        <v>0</v>
      </c>
      <c r="U53" s="184">
        <f t="shared" si="16"/>
        <v>0</v>
      </c>
    </row>
    <row r="54" spans="3:21" ht="22.5" customHeight="1">
      <c r="C54" s="230" t="s">
        <v>110</v>
      </c>
      <c r="D54" s="153"/>
      <c r="E54" s="153"/>
      <c r="F54" s="224"/>
      <c r="G54" s="224"/>
      <c r="H54" s="156">
        <f>SUM(H50:H53)</f>
        <v>0</v>
      </c>
      <c r="I54" s="224"/>
      <c r="J54" s="224"/>
      <c r="K54" s="231">
        <f>SUM(K50:K53)</f>
        <v>0</v>
      </c>
      <c r="L54" s="154">
        <f>SUM(L50:L53)</f>
        <v>0</v>
      </c>
      <c r="M54" s="231">
        <f aca="true" t="shared" si="19" ref="M54:U54">SUM(M50:M53)</f>
        <v>0</v>
      </c>
      <c r="N54" s="154">
        <f t="shared" si="19"/>
        <v>0</v>
      </c>
      <c r="O54" s="231">
        <f t="shared" si="19"/>
        <v>0</v>
      </c>
      <c r="P54" s="154">
        <f t="shared" si="19"/>
        <v>0</v>
      </c>
      <c r="Q54" s="231">
        <f t="shared" si="19"/>
        <v>0</v>
      </c>
      <c r="R54" s="154">
        <f t="shared" si="19"/>
        <v>0</v>
      </c>
      <c r="S54" s="231">
        <f t="shared" si="19"/>
        <v>0</v>
      </c>
      <c r="T54" s="154">
        <f t="shared" si="19"/>
        <v>0</v>
      </c>
      <c r="U54" s="154">
        <f t="shared" si="19"/>
        <v>0</v>
      </c>
    </row>
    <row r="55" spans="3:21" ht="12.75">
      <c r="C55" s="188" t="s">
        <v>247</v>
      </c>
      <c r="D55" s="147" t="s">
        <v>78</v>
      </c>
      <c r="E55" s="179" t="s">
        <v>41</v>
      </c>
      <c r="F55" s="189"/>
      <c r="G55" s="189"/>
      <c r="H55" s="90">
        <f>F55*H30</f>
        <v>0</v>
      </c>
      <c r="I55" s="181">
        <f>F55-H55</f>
        <v>0</v>
      </c>
      <c r="J55" s="182">
        <v>12</v>
      </c>
      <c r="K55" s="182"/>
      <c r="L55" s="83">
        <f>I55/J55*K55</f>
        <v>0</v>
      </c>
      <c r="M55" s="229"/>
      <c r="N55" s="83">
        <f>I55/J55*M55</f>
        <v>0</v>
      </c>
      <c r="O55" s="229"/>
      <c r="P55" s="83">
        <f>I55/J55*O55</f>
        <v>0</v>
      </c>
      <c r="Q55" s="229"/>
      <c r="R55" s="83">
        <f>I55/J55*Q55</f>
        <v>0</v>
      </c>
      <c r="S55" s="229"/>
      <c r="T55" s="84">
        <f>I55/J55*S55</f>
        <v>0</v>
      </c>
      <c r="U55" s="184">
        <f>SUM(L55+N55+P55+R55+T55)</f>
        <v>0</v>
      </c>
    </row>
    <row r="56" spans="3:21" ht="12.75">
      <c r="C56" s="188" t="s">
        <v>248</v>
      </c>
      <c r="D56" s="147" t="s">
        <v>78</v>
      </c>
      <c r="E56" s="179" t="s">
        <v>41</v>
      </c>
      <c r="F56" s="189"/>
      <c r="G56" s="189"/>
      <c r="H56" s="90">
        <f>F56*H30</f>
        <v>0</v>
      </c>
      <c r="I56" s="181">
        <f>F56-H56</f>
        <v>0</v>
      </c>
      <c r="J56" s="182">
        <v>12</v>
      </c>
      <c r="K56" s="182"/>
      <c r="L56" s="83">
        <f>I56/J56*K56</f>
        <v>0</v>
      </c>
      <c r="M56" s="229"/>
      <c r="N56" s="83">
        <f>I56/J56*M56</f>
        <v>0</v>
      </c>
      <c r="O56" s="229"/>
      <c r="P56" s="83">
        <f>I56/J56*O56</f>
        <v>0</v>
      </c>
      <c r="Q56" s="229"/>
      <c r="R56" s="83">
        <f>I56/J56*Q56</f>
        <v>0</v>
      </c>
      <c r="S56" s="229"/>
      <c r="T56" s="84">
        <f>I56/J56*S56</f>
        <v>0</v>
      </c>
      <c r="U56" s="184">
        <f>SUM(L56+N56+P56+R56+T56)</f>
        <v>0</v>
      </c>
    </row>
    <row r="57" spans="3:21" ht="22.5" customHeight="1">
      <c r="C57" s="230" t="s">
        <v>106</v>
      </c>
      <c r="D57" s="153"/>
      <c r="E57" s="153"/>
      <c r="F57" s="224"/>
      <c r="G57" s="224"/>
      <c r="H57" s="156">
        <f>SUM(H55:H56)</f>
        <v>0</v>
      </c>
      <c r="I57" s="224"/>
      <c r="J57" s="224"/>
      <c r="K57" s="231">
        <f aca="true" t="shared" si="20" ref="K57:U57">SUM(K55:K56)</f>
        <v>0</v>
      </c>
      <c r="L57" s="154">
        <f t="shared" si="20"/>
        <v>0</v>
      </c>
      <c r="M57" s="231">
        <f t="shared" si="20"/>
        <v>0</v>
      </c>
      <c r="N57" s="154">
        <f t="shared" si="20"/>
        <v>0</v>
      </c>
      <c r="O57" s="231">
        <f t="shared" si="20"/>
        <v>0</v>
      </c>
      <c r="P57" s="154">
        <f t="shared" si="20"/>
        <v>0</v>
      </c>
      <c r="Q57" s="231">
        <f t="shared" si="20"/>
        <v>0</v>
      </c>
      <c r="R57" s="154">
        <f t="shared" si="20"/>
        <v>0</v>
      </c>
      <c r="S57" s="231">
        <f t="shared" si="20"/>
        <v>0</v>
      </c>
      <c r="T57" s="154">
        <f t="shared" si="20"/>
        <v>0</v>
      </c>
      <c r="U57" s="154">
        <f t="shared" si="20"/>
        <v>0</v>
      </c>
    </row>
    <row r="58" spans="3:21" ht="7.5" customHeight="1" thickBot="1">
      <c r="C58" s="232"/>
      <c r="D58" s="233"/>
      <c r="E58" s="233"/>
      <c r="F58" s="234"/>
      <c r="G58" s="234"/>
      <c r="H58" s="235"/>
      <c r="I58" s="234"/>
      <c r="J58" s="236"/>
      <c r="K58" s="237"/>
      <c r="L58" s="238"/>
      <c r="M58" s="237"/>
      <c r="N58" s="238"/>
      <c r="O58" s="236"/>
      <c r="P58" s="238"/>
      <c r="Q58" s="236"/>
      <c r="R58" s="238"/>
      <c r="S58" s="236"/>
      <c r="T58" s="239"/>
      <c r="U58" s="240"/>
    </row>
    <row r="59" spans="3:21" ht="23.25" customHeight="1" thickBot="1">
      <c r="C59" s="241" t="s">
        <v>111</v>
      </c>
      <c r="D59" s="85"/>
      <c r="E59" s="85"/>
      <c r="F59" s="205"/>
      <c r="G59" s="205"/>
      <c r="H59" s="205"/>
      <c r="I59" s="205"/>
      <c r="J59" s="206"/>
      <c r="K59" s="242">
        <f>K31+K43+K49+K54+K57</f>
        <v>0</v>
      </c>
      <c r="L59" s="209"/>
      <c r="M59" s="242">
        <f>M31+M43+M49+M54+M57</f>
        <v>0</v>
      </c>
      <c r="N59" s="209"/>
      <c r="O59" s="242">
        <f>O31+O43+O49+O54+O57</f>
        <v>0</v>
      </c>
      <c r="P59" s="209"/>
      <c r="Q59" s="242">
        <f>Q31+Q43+Q49+Q54+Q57</f>
        <v>0</v>
      </c>
      <c r="R59" s="209"/>
      <c r="S59" s="242">
        <f>S31+S43+S49+S54+S57</f>
        <v>0</v>
      </c>
      <c r="T59" s="209"/>
      <c r="U59" s="210">
        <f>U31+U43+U49+U54+U57</f>
        <v>0</v>
      </c>
    </row>
    <row r="60" spans="3:21" ht="12.75" customHeight="1" thickBot="1">
      <c r="C60" s="243"/>
      <c r="D60" s="244"/>
      <c r="E60" s="244"/>
      <c r="F60" s="245"/>
      <c r="G60" s="245"/>
      <c r="H60" s="245"/>
      <c r="I60" s="245"/>
      <c r="J60" s="245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  <row r="61" spans="3:21" ht="23.25" customHeight="1" thickBot="1">
      <c r="C61" s="243"/>
      <c r="D61" s="244"/>
      <c r="E61" s="244"/>
      <c r="F61" s="245"/>
      <c r="G61" s="245"/>
      <c r="H61" s="245"/>
      <c r="I61" s="245"/>
      <c r="J61" s="245"/>
      <c r="K61" s="737"/>
      <c r="L61" s="738"/>
      <c r="M61" s="246"/>
      <c r="N61" s="246"/>
      <c r="O61" s="246"/>
      <c r="P61" s="739" t="s">
        <v>112</v>
      </c>
      <c r="Q61" s="740"/>
      <c r="R61" s="740"/>
      <c r="S61" s="740"/>
      <c r="T61" s="740"/>
      <c r="U61" s="247">
        <f>U10+U22+U31+U43+U49+U54+U57</f>
        <v>0</v>
      </c>
    </row>
    <row r="62" spans="3:21" ht="12.75" customHeight="1" thickBot="1">
      <c r="C62" s="243"/>
      <c r="D62" s="244"/>
      <c r="E62" s="244"/>
      <c r="F62" s="245"/>
      <c r="G62" s="245"/>
      <c r="H62" s="245"/>
      <c r="I62" s="245"/>
      <c r="J62" s="245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</row>
    <row r="63" spans="3:21" ht="30.75" customHeight="1" thickBot="1">
      <c r="C63" s="243"/>
      <c r="D63" s="244"/>
      <c r="E63" s="244"/>
      <c r="F63" s="245"/>
      <c r="G63" s="245"/>
      <c r="H63" s="245"/>
      <c r="I63" s="245"/>
      <c r="J63" s="248" t="s">
        <v>113</v>
      </c>
      <c r="K63" s="249">
        <f>K24+K59</f>
        <v>0</v>
      </c>
      <c r="L63" s="250"/>
      <c r="M63" s="249">
        <f>M24+M59</f>
        <v>0</v>
      </c>
      <c r="N63" s="250"/>
      <c r="O63" s="249">
        <f>O24+O59</f>
        <v>0</v>
      </c>
      <c r="P63" s="250"/>
      <c r="Q63" s="249">
        <f>Q24+Q59</f>
        <v>0</v>
      </c>
      <c r="R63" s="250"/>
      <c r="S63" s="249">
        <f>S24+S59</f>
        <v>0</v>
      </c>
      <c r="T63" s="251"/>
      <c r="U63" s="252">
        <f>SUM(K63+M63+O63+Q63+S63)</f>
        <v>0</v>
      </c>
    </row>
    <row r="64" spans="3:21" ht="19.5" customHeight="1" thickBot="1">
      <c r="C64" s="243"/>
      <c r="D64" s="244"/>
      <c r="E64" s="244"/>
      <c r="F64" s="245"/>
      <c r="G64" s="245"/>
      <c r="H64" s="245"/>
      <c r="I64" s="245"/>
      <c r="J64" s="245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</row>
    <row r="65" spans="3:21" ht="22.5" customHeight="1" thickBot="1">
      <c r="C65" s="243"/>
      <c r="D65" s="244"/>
      <c r="E65" s="244"/>
      <c r="F65" s="245"/>
      <c r="G65" s="245"/>
      <c r="H65" s="245"/>
      <c r="I65" s="245"/>
      <c r="J65" s="245"/>
      <c r="K65" s="246"/>
      <c r="L65" s="246"/>
      <c r="M65" s="246"/>
      <c r="N65" s="246"/>
      <c r="O65" s="246"/>
      <c r="P65" s="246"/>
      <c r="Q65" s="246"/>
      <c r="R65" s="741" t="s">
        <v>249</v>
      </c>
      <c r="S65" s="742"/>
      <c r="T65" s="743"/>
      <c r="U65" s="253" t="e">
        <f>U61/U63</f>
        <v>#DIV/0!</v>
      </c>
    </row>
    <row r="66" spans="3:21" ht="12.75" customHeight="1">
      <c r="C66" s="243"/>
      <c r="D66" s="244"/>
      <c r="E66" s="244"/>
      <c r="F66" s="245"/>
      <c r="G66" s="245"/>
      <c r="H66" s="245"/>
      <c r="I66" s="245"/>
      <c r="J66" s="245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</row>
    <row r="67" spans="3:21" ht="12.75" customHeight="1">
      <c r="C67" s="243"/>
      <c r="D67" s="244"/>
      <c r="E67" s="244"/>
      <c r="F67" s="245"/>
      <c r="G67" s="245"/>
      <c r="H67" s="245"/>
      <c r="I67" s="245"/>
      <c r="J67" s="245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</row>
    <row r="68" spans="6:21" ht="12.75">
      <c r="F68" s="254"/>
      <c r="G68" s="254"/>
      <c r="H68" s="160"/>
      <c r="I68" s="160"/>
      <c r="J68" s="245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</row>
    <row r="69" spans="6:9" ht="19.5" customHeight="1">
      <c r="F69" s="255"/>
      <c r="G69" s="255"/>
      <c r="H69" s="256"/>
      <c r="I69" s="257"/>
    </row>
    <row r="70" spans="6:9" ht="13.5" customHeight="1">
      <c r="F70" s="258"/>
      <c r="G70" s="258"/>
      <c r="H70" s="258"/>
      <c r="I70" s="160"/>
    </row>
    <row r="71" spans="3:20" ht="42" customHeight="1">
      <c r="C71" s="259" t="s">
        <v>115</v>
      </c>
      <c r="D71" s="260" t="s">
        <v>116</v>
      </c>
      <c r="E71" s="260" t="s">
        <v>117</v>
      </c>
      <c r="F71" s="261" t="s">
        <v>118</v>
      </c>
      <c r="G71" s="262" t="s">
        <v>25</v>
      </c>
      <c r="H71" s="263" t="s">
        <v>119</v>
      </c>
      <c r="I71" s="264" t="s">
        <v>120</v>
      </c>
      <c r="J71" s="265"/>
      <c r="K71" s="160"/>
      <c r="P71" s="161"/>
      <c r="Q71" s="161"/>
      <c r="R71" s="266"/>
      <c r="S71" s="267"/>
      <c r="T71" s="159"/>
    </row>
    <row r="72" spans="3:20" ht="28.5" customHeight="1">
      <c r="C72" s="268" t="s">
        <v>102</v>
      </c>
      <c r="D72" s="269"/>
      <c r="E72" s="70"/>
      <c r="F72" s="270"/>
      <c r="G72" s="271">
        <v>0.062</v>
      </c>
      <c r="H72" s="70"/>
      <c r="I72" s="269"/>
      <c r="J72" s="367" t="s">
        <v>53</v>
      </c>
      <c r="K72" s="367" t="s">
        <v>170</v>
      </c>
      <c r="P72" s="161"/>
      <c r="Q72" s="161"/>
      <c r="R72" s="266"/>
      <c r="S72" s="267"/>
      <c r="T72" s="159"/>
    </row>
    <row r="73" spans="3:20" ht="20.25" customHeight="1">
      <c r="C73" s="325" t="s">
        <v>105</v>
      </c>
      <c r="D73" s="327">
        <f>F31</f>
        <v>0</v>
      </c>
      <c r="E73" s="274">
        <f>G31</f>
        <v>0</v>
      </c>
      <c r="F73" s="328">
        <f>D73/12*E73</f>
        <v>0</v>
      </c>
      <c r="G73" s="275">
        <f>F73*$G$72</f>
        <v>0</v>
      </c>
      <c r="H73" s="273">
        <f>U31</f>
        <v>0</v>
      </c>
      <c r="I73" s="326">
        <f>F73-G73-H73</f>
        <v>0</v>
      </c>
      <c r="J73" s="365">
        <f>SUM(G73:I73)</f>
        <v>0</v>
      </c>
      <c r="K73" s="366">
        <f>F73-J73</f>
        <v>0</v>
      </c>
      <c r="L73" s="581" t="str">
        <f>IF(F73=J73,"OK","ERRORE")</f>
        <v>OK</v>
      </c>
      <c r="M73" s="140"/>
      <c r="P73" s="161"/>
      <c r="Q73" s="161"/>
      <c r="R73" s="266"/>
      <c r="S73" s="267"/>
      <c r="T73" s="159"/>
    </row>
    <row r="74" spans="3:20" ht="17.25" customHeight="1">
      <c r="C74" s="272" t="str">
        <f>C33</f>
        <v>Temporary research contract</v>
      </c>
      <c r="D74" s="273">
        <f>F33</f>
        <v>0</v>
      </c>
      <c r="E74" s="273">
        <f>G33</f>
        <v>0</v>
      </c>
      <c r="F74" s="328">
        <f>D74/12*E74</f>
        <v>0</v>
      </c>
      <c r="G74" s="275">
        <f>F74*$G$72</f>
        <v>0</v>
      </c>
      <c r="H74" s="273">
        <f>U33</f>
        <v>0</v>
      </c>
      <c r="I74" s="326">
        <f>F74-G74-H74</f>
        <v>0</v>
      </c>
      <c r="J74" s="365">
        <f aca="true" t="shared" si="21" ref="J74:J94">SUM(G74:I74)</f>
        <v>0</v>
      </c>
      <c r="K74" s="366">
        <f aca="true" t="shared" si="22" ref="K74:K94">F74-J74</f>
        <v>0</v>
      </c>
      <c r="L74" s="581" t="str">
        <f aca="true" t="shared" si="23" ref="L74:L96">IF(F74=J74,"OK","ERRORE")</f>
        <v>OK</v>
      </c>
      <c r="M74" s="140"/>
      <c r="P74" s="161"/>
      <c r="Q74" s="161"/>
      <c r="R74" s="266"/>
      <c r="S74" s="267"/>
      <c r="T74" s="159"/>
    </row>
    <row r="75" spans="3:20" ht="14.25" customHeight="1">
      <c r="C75" s="272" t="str">
        <f>C34</f>
        <v>Temporary research contract</v>
      </c>
      <c r="D75" s="273">
        <f>F34</f>
        <v>0</v>
      </c>
      <c r="E75" s="273">
        <f>G34</f>
        <v>0</v>
      </c>
      <c r="F75" s="328">
        <f aca="true" t="shared" si="24" ref="F75:F94">D75/12*E75</f>
        <v>0</v>
      </c>
      <c r="G75" s="275">
        <f>F75*$G$72</f>
        <v>0</v>
      </c>
      <c r="H75" s="273">
        <f>U34</f>
        <v>0</v>
      </c>
      <c r="I75" s="326">
        <f aca="true" t="shared" si="25" ref="I75:I94">F75-G75-H75</f>
        <v>0</v>
      </c>
      <c r="J75" s="365">
        <f t="shared" si="21"/>
        <v>0</v>
      </c>
      <c r="K75" s="366">
        <f t="shared" si="22"/>
        <v>0</v>
      </c>
      <c r="L75" s="581" t="str">
        <f t="shared" si="23"/>
        <v>OK</v>
      </c>
      <c r="M75" s="140"/>
      <c r="P75" s="161"/>
      <c r="Q75" s="161"/>
      <c r="R75" s="266"/>
      <c r="S75" s="267"/>
      <c r="T75" s="159"/>
    </row>
    <row r="76" spans="3:20" ht="14.25" customHeight="1">
      <c r="C76" s="272" t="s">
        <v>114</v>
      </c>
      <c r="D76" s="273">
        <f aca="true" t="shared" si="26" ref="D76:D83">F35</f>
        <v>0</v>
      </c>
      <c r="E76" s="273">
        <f aca="true" t="shared" si="27" ref="E76:E83">G35</f>
        <v>0</v>
      </c>
      <c r="F76" s="328">
        <f t="shared" si="24"/>
        <v>0</v>
      </c>
      <c r="G76" s="286"/>
      <c r="H76" s="273">
        <f aca="true" t="shared" si="28" ref="H76:H83">U35</f>
        <v>0</v>
      </c>
      <c r="I76" s="326">
        <f t="shared" si="25"/>
        <v>0</v>
      </c>
      <c r="J76" s="365">
        <f t="shared" si="21"/>
        <v>0</v>
      </c>
      <c r="K76" s="366">
        <f t="shared" si="22"/>
        <v>0</v>
      </c>
      <c r="L76" s="581" t="str">
        <f t="shared" si="23"/>
        <v>OK</v>
      </c>
      <c r="M76" s="140"/>
      <c r="P76" s="161"/>
      <c r="Q76" s="161"/>
      <c r="R76" s="266"/>
      <c r="S76" s="267"/>
      <c r="T76" s="159"/>
    </row>
    <row r="77" spans="3:20" ht="14.25" customHeight="1">
      <c r="C77" s="272" t="s">
        <v>114</v>
      </c>
      <c r="D77" s="273">
        <f t="shared" si="26"/>
        <v>0</v>
      </c>
      <c r="E77" s="273">
        <f t="shared" si="27"/>
        <v>0</v>
      </c>
      <c r="F77" s="328">
        <f t="shared" si="24"/>
        <v>0</v>
      </c>
      <c r="G77" s="286"/>
      <c r="H77" s="273">
        <f t="shared" si="28"/>
        <v>0</v>
      </c>
      <c r="I77" s="326">
        <f t="shared" si="25"/>
        <v>0</v>
      </c>
      <c r="J77" s="365">
        <f t="shared" si="21"/>
        <v>0</v>
      </c>
      <c r="K77" s="366">
        <f t="shared" si="22"/>
        <v>0</v>
      </c>
      <c r="L77" s="581" t="str">
        <f t="shared" si="23"/>
        <v>OK</v>
      </c>
      <c r="M77" s="140"/>
      <c r="P77" s="161"/>
      <c r="Q77" s="161"/>
      <c r="R77" s="266"/>
      <c r="S77" s="267"/>
      <c r="T77" s="159"/>
    </row>
    <row r="78" spans="3:20" ht="14.25" customHeight="1">
      <c r="C78" s="272" t="s">
        <v>114</v>
      </c>
      <c r="D78" s="273">
        <f t="shared" si="26"/>
        <v>0</v>
      </c>
      <c r="E78" s="273">
        <f t="shared" si="27"/>
        <v>0</v>
      </c>
      <c r="F78" s="328">
        <f t="shared" si="24"/>
        <v>0</v>
      </c>
      <c r="G78" s="286"/>
      <c r="H78" s="273">
        <f t="shared" si="28"/>
        <v>0</v>
      </c>
      <c r="I78" s="326">
        <f t="shared" si="25"/>
        <v>0</v>
      </c>
      <c r="J78" s="365">
        <f t="shared" si="21"/>
        <v>0</v>
      </c>
      <c r="K78" s="366">
        <f t="shared" si="22"/>
        <v>0</v>
      </c>
      <c r="L78" s="581" t="str">
        <f t="shared" si="23"/>
        <v>OK</v>
      </c>
      <c r="M78" s="140"/>
      <c r="P78" s="161"/>
      <c r="Q78" s="161"/>
      <c r="R78" s="266"/>
      <c r="S78" s="267"/>
      <c r="T78" s="159"/>
    </row>
    <row r="79" spans="3:20" ht="14.25" customHeight="1">
      <c r="C79" s="272" t="s">
        <v>114</v>
      </c>
      <c r="D79" s="273">
        <f t="shared" si="26"/>
        <v>0</v>
      </c>
      <c r="E79" s="273">
        <f t="shared" si="27"/>
        <v>0</v>
      </c>
      <c r="F79" s="328">
        <f t="shared" si="24"/>
        <v>0</v>
      </c>
      <c r="G79" s="286"/>
      <c r="H79" s="273">
        <f t="shared" si="28"/>
        <v>0</v>
      </c>
      <c r="I79" s="326">
        <f t="shared" si="25"/>
        <v>0</v>
      </c>
      <c r="J79" s="365">
        <f t="shared" si="21"/>
        <v>0</v>
      </c>
      <c r="K79" s="366">
        <f t="shared" si="22"/>
        <v>0</v>
      </c>
      <c r="L79" s="581" t="str">
        <f t="shared" si="23"/>
        <v>OK</v>
      </c>
      <c r="M79" s="140"/>
      <c r="P79" s="161"/>
      <c r="Q79" s="161"/>
      <c r="R79" s="266"/>
      <c r="S79" s="267"/>
      <c r="T79" s="159"/>
    </row>
    <row r="80" spans="3:20" ht="14.25" customHeight="1">
      <c r="C80" s="272" t="s">
        <v>114</v>
      </c>
      <c r="D80" s="273">
        <f t="shared" si="26"/>
        <v>0</v>
      </c>
      <c r="E80" s="273">
        <f t="shared" si="27"/>
        <v>0</v>
      </c>
      <c r="F80" s="328">
        <f t="shared" si="24"/>
        <v>0</v>
      </c>
      <c r="G80" s="286"/>
      <c r="H80" s="273">
        <f t="shared" si="28"/>
        <v>0</v>
      </c>
      <c r="I80" s="326">
        <f t="shared" si="25"/>
        <v>0</v>
      </c>
      <c r="J80" s="365">
        <f t="shared" si="21"/>
        <v>0</v>
      </c>
      <c r="K80" s="366">
        <f t="shared" si="22"/>
        <v>0</v>
      </c>
      <c r="L80" s="581" t="str">
        <f t="shared" si="23"/>
        <v>OK</v>
      </c>
      <c r="P80" s="161"/>
      <c r="Q80" s="161"/>
      <c r="R80" s="266"/>
      <c r="S80" s="267"/>
      <c r="T80" s="159"/>
    </row>
    <row r="81" spans="3:20" ht="14.25" customHeight="1">
      <c r="C81" s="272" t="s">
        <v>114</v>
      </c>
      <c r="D81" s="273">
        <f t="shared" si="26"/>
        <v>0</v>
      </c>
      <c r="E81" s="273">
        <f t="shared" si="27"/>
        <v>0</v>
      </c>
      <c r="F81" s="328">
        <f t="shared" si="24"/>
        <v>0</v>
      </c>
      <c r="G81" s="286"/>
      <c r="H81" s="273">
        <f t="shared" si="28"/>
        <v>0</v>
      </c>
      <c r="I81" s="326">
        <f t="shared" si="25"/>
        <v>0</v>
      </c>
      <c r="J81" s="365">
        <f t="shared" si="21"/>
        <v>0</v>
      </c>
      <c r="K81" s="366">
        <f t="shared" si="22"/>
        <v>0</v>
      </c>
      <c r="L81" s="581" t="str">
        <f t="shared" si="23"/>
        <v>OK</v>
      </c>
      <c r="P81" s="161"/>
      <c r="Q81" s="161"/>
      <c r="R81" s="266"/>
      <c r="S81" s="267"/>
      <c r="T81" s="159"/>
    </row>
    <row r="82" spans="3:20" ht="14.25" customHeight="1">
      <c r="C82" s="272" t="s">
        <v>114</v>
      </c>
      <c r="D82" s="273">
        <f t="shared" si="26"/>
        <v>0</v>
      </c>
      <c r="E82" s="273">
        <f t="shared" si="27"/>
        <v>0</v>
      </c>
      <c r="F82" s="328">
        <f t="shared" si="24"/>
        <v>0</v>
      </c>
      <c r="G82" s="286"/>
      <c r="H82" s="273">
        <f t="shared" si="28"/>
        <v>0</v>
      </c>
      <c r="I82" s="326">
        <f t="shared" si="25"/>
        <v>0</v>
      </c>
      <c r="J82" s="365">
        <f t="shared" si="21"/>
        <v>0</v>
      </c>
      <c r="K82" s="366">
        <f t="shared" si="22"/>
        <v>0</v>
      </c>
      <c r="L82" s="581" t="str">
        <f t="shared" si="23"/>
        <v>OK</v>
      </c>
      <c r="P82" s="161"/>
      <c r="Q82" s="161"/>
      <c r="R82" s="266"/>
      <c r="S82" s="267"/>
      <c r="T82" s="159"/>
    </row>
    <row r="83" spans="3:20" ht="14.25" customHeight="1">
      <c r="C83" s="272" t="s">
        <v>114</v>
      </c>
      <c r="D83" s="273">
        <f t="shared" si="26"/>
        <v>0</v>
      </c>
      <c r="E83" s="273">
        <f t="shared" si="27"/>
        <v>0</v>
      </c>
      <c r="F83" s="328">
        <f t="shared" si="24"/>
        <v>0</v>
      </c>
      <c r="G83" s="286"/>
      <c r="H83" s="273">
        <f t="shared" si="28"/>
        <v>0</v>
      </c>
      <c r="I83" s="326">
        <f t="shared" si="25"/>
        <v>0</v>
      </c>
      <c r="J83" s="365">
        <f t="shared" si="21"/>
        <v>0</v>
      </c>
      <c r="K83" s="366">
        <f t="shared" si="22"/>
        <v>0</v>
      </c>
      <c r="L83" s="581" t="str">
        <f t="shared" si="23"/>
        <v>OK</v>
      </c>
      <c r="P83" s="161"/>
      <c r="Q83" s="161"/>
      <c r="R83" s="266"/>
      <c r="S83" s="267"/>
      <c r="T83" s="159"/>
    </row>
    <row r="84" spans="3:20" ht="14.25" customHeight="1">
      <c r="C84" s="272" t="str">
        <f>C44</f>
        <v>PhD student</v>
      </c>
      <c r="D84" s="273">
        <f aca="true" t="shared" si="29" ref="D84:E88">F44</f>
        <v>0</v>
      </c>
      <c r="E84" s="273">
        <f t="shared" si="29"/>
        <v>0</v>
      </c>
      <c r="F84" s="328">
        <f t="shared" si="24"/>
        <v>0</v>
      </c>
      <c r="G84" s="286"/>
      <c r="H84" s="273">
        <f>U44</f>
        <v>0</v>
      </c>
      <c r="I84" s="326">
        <f t="shared" si="25"/>
        <v>0</v>
      </c>
      <c r="J84" s="365">
        <f t="shared" si="21"/>
        <v>0</v>
      </c>
      <c r="K84" s="366">
        <f t="shared" si="22"/>
        <v>0</v>
      </c>
      <c r="L84" s="581" t="str">
        <f t="shared" si="23"/>
        <v>OK</v>
      </c>
      <c r="P84" s="161"/>
      <c r="Q84" s="161"/>
      <c r="R84" s="266"/>
      <c r="S84" s="267"/>
      <c r="T84" s="159"/>
    </row>
    <row r="85" spans="3:20" ht="14.25" customHeight="1">
      <c r="C85" s="272" t="str">
        <f>C45</f>
        <v>PhD student</v>
      </c>
      <c r="D85" s="273">
        <f t="shared" si="29"/>
        <v>0</v>
      </c>
      <c r="E85" s="273">
        <f t="shared" si="29"/>
        <v>0</v>
      </c>
      <c r="F85" s="328">
        <f t="shared" si="24"/>
        <v>0</v>
      </c>
      <c r="G85" s="286"/>
      <c r="H85" s="273">
        <f>U45</f>
        <v>0</v>
      </c>
      <c r="I85" s="326">
        <f t="shared" si="25"/>
        <v>0</v>
      </c>
      <c r="J85" s="365">
        <f t="shared" si="21"/>
        <v>0</v>
      </c>
      <c r="K85" s="366">
        <f t="shared" si="22"/>
        <v>0</v>
      </c>
      <c r="L85" s="581" t="str">
        <f t="shared" si="23"/>
        <v>OK</v>
      </c>
      <c r="P85" s="161"/>
      <c r="Q85" s="161"/>
      <c r="R85" s="266"/>
      <c r="S85" s="267"/>
      <c r="T85" s="159"/>
    </row>
    <row r="86" spans="3:20" ht="14.25" customHeight="1">
      <c r="C86" s="272" t="str">
        <f>C46</f>
        <v>PhD student</v>
      </c>
      <c r="D86" s="273">
        <f t="shared" si="29"/>
        <v>0</v>
      </c>
      <c r="E86" s="273">
        <f t="shared" si="29"/>
        <v>0</v>
      </c>
      <c r="F86" s="328">
        <f t="shared" si="24"/>
        <v>0</v>
      </c>
      <c r="G86" s="286"/>
      <c r="H86" s="273">
        <f>U46</f>
        <v>0</v>
      </c>
      <c r="I86" s="326">
        <f t="shared" si="25"/>
        <v>0</v>
      </c>
      <c r="J86" s="365">
        <f t="shared" si="21"/>
        <v>0</v>
      </c>
      <c r="K86" s="366">
        <f t="shared" si="22"/>
        <v>0</v>
      </c>
      <c r="L86" s="581" t="str">
        <f t="shared" si="23"/>
        <v>OK</v>
      </c>
      <c r="P86" s="161"/>
      <c r="Q86" s="161"/>
      <c r="R86" s="266"/>
      <c r="S86" s="267"/>
      <c r="T86" s="159"/>
    </row>
    <row r="87" spans="3:20" ht="14.25" customHeight="1">
      <c r="C87" s="272" t="str">
        <f>C47</f>
        <v>PhD student</v>
      </c>
      <c r="D87" s="273">
        <f t="shared" si="29"/>
        <v>0</v>
      </c>
      <c r="E87" s="273">
        <f t="shared" si="29"/>
        <v>0</v>
      </c>
      <c r="F87" s="328">
        <f t="shared" si="24"/>
        <v>0</v>
      </c>
      <c r="G87" s="286"/>
      <c r="H87" s="273">
        <f>U47</f>
        <v>0</v>
      </c>
      <c r="I87" s="326">
        <f t="shared" si="25"/>
        <v>0</v>
      </c>
      <c r="J87" s="365">
        <f t="shared" si="21"/>
        <v>0</v>
      </c>
      <c r="K87" s="366">
        <f t="shared" si="22"/>
        <v>0</v>
      </c>
      <c r="L87" s="581" t="str">
        <f t="shared" si="23"/>
        <v>OK</v>
      </c>
      <c r="P87" s="161"/>
      <c r="Q87" s="161"/>
      <c r="R87" s="266"/>
      <c r="S87" s="267"/>
      <c r="T87" s="159"/>
    </row>
    <row r="88" spans="3:20" ht="14.25" customHeight="1">
      <c r="C88" s="272" t="str">
        <f>C48</f>
        <v>PhD student</v>
      </c>
      <c r="D88" s="273">
        <f t="shared" si="29"/>
        <v>0</v>
      </c>
      <c r="E88" s="273">
        <f t="shared" si="29"/>
        <v>0</v>
      </c>
      <c r="F88" s="328">
        <f t="shared" si="24"/>
        <v>0</v>
      </c>
      <c r="G88" s="286"/>
      <c r="H88" s="273">
        <f>U48</f>
        <v>0</v>
      </c>
      <c r="I88" s="326">
        <f t="shared" si="25"/>
        <v>0</v>
      </c>
      <c r="J88" s="365">
        <f t="shared" si="21"/>
        <v>0</v>
      </c>
      <c r="K88" s="366">
        <f t="shared" si="22"/>
        <v>0</v>
      </c>
      <c r="L88" s="581" t="str">
        <f t="shared" si="23"/>
        <v>OK</v>
      </c>
      <c r="P88" s="161"/>
      <c r="Q88" s="161"/>
      <c r="R88" s="266"/>
      <c r="S88" s="267"/>
      <c r="T88" s="159"/>
    </row>
    <row r="89" spans="3:17" ht="17.25" customHeight="1">
      <c r="C89" s="272" t="str">
        <f>C50</f>
        <v>Technical staff      </v>
      </c>
      <c r="D89" s="273">
        <f aca="true" t="shared" si="30" ref="D89:E92">F50</f>
        <v>0</v>
      </c>
      <c r="E89" s="273">
        <f t="shared" si="30"/>
        <v>0</v>
      </c>
      <c r="F89" s="328">
        <f>D89/12*E89</f>
        <v>0</v>
      </c>
      <c r="G89" s="275">
        <f aca="true" t="shared" si="31" ref="G89:G94">F89*$G$72</f>
        <v>0</v>
      </c>
      <c r="H89" s="273">
        <f>U50</f>
        <v>0</v>
      </c>
      <c r="I89" s="326">
        <f t="shared" si="25"/>
        <v>0</v>
      </c>
      <c r="J89" s="365">
        <f t="shared" si="21"/>
        <v>0</v>
      </c>
      <c r="K89" s="366">
        <f t="shared" si="22"/>
        <v>0</v>
      </c>
      <c r="L89" s="581" t="str">
        <f t="shared" si="23"/>
        <v>OK</v>
      </c>
      <c r="P89" s="160"/>
      <c r="Q89" s="254"/>
    </row>
    <row r="90" spans="3:17" ht="12.75">
      <c r="C90" s="272" t="str">
        <f>C51</f>
        <v>Technical staff </v>
      </c>
      <c r="D90" s="273">
        <f t="shared" si="30"/>
        <v>0</v>
      </c>
      <c r="E90" s="273">
        <f t="shared" si="30"/>
        <v>0</v>
      </c>
      <c r="F90" s="328">
        <f t="shared" si="24"/>
        <v>0</v>
      </c>
      <c r="G90" s="275">
        <f t="shared" si="31"/>
        <v>0</v>
      </c>
      <c r="H90" s="273">
        <f>U51</f>
        <v>0</v>
      </c>
      <c r="I90" s="326">
        <f t="shared" si="25"/>
        <v>0</v>
      </c>
      <c r="J90" s="365">
        <f t="shared" si="21"/>
        <v>0</v>
      </c>
      <c r="K90" s="366">
        <f t="shared" si="22"/>
        <v>0</v>
      </c>
      <c r="L90" s="581" t="str">
        <f t="shared" si="23"/>
        <v>OK</v>
      </c>
      <c r="P90" s="160"/>
      <c r="Q90" s="254"/>
    </row>
    <row r="91" spans="3:17" ht="12.75">
      <c r="C91" s="272" t="str">
        <f>C52</f>
        <v>Technical staff </v>
      </c>
      <c r="D91" s="273">
        <f t="shared" si="30"/>
        <v>0</v>
      </c>
      <c r="E91" s="273">
        <f t="shared" si="30"/>
        <v>0</v>
      </c>
      <c r="F91" s="328">
        <f t="shared" si="24"/>
        <v>0</v>
      </c>
      <c r="G91" s="275">
        <f t="shared" si="31"/>
        <v>0</v>
      </c>
      <c r="H91" s="273">
        <f>U52</f>
        <v>0</v>
      </c>
      <c r="I91" s="326">
        <f t="shared" si="25"/>
        <v>0</v>
      </c>
      <c r="J91" s="365">
        <f t="shared" si="21"/>
        <v>0</v>
      </c>
      <c r="K91" s="366">
        <f t="shared" si="22"/>
        <v>0</v>
      </c>
      <c r="L91" s="581" t="str">
        <f t="shared" si="23"/>
        <v>OK</v>
      </c>
      <c r="P91" s="160"/>
      <c r="Q91" s="254"/>
    </row>
    <row r="92" spans="3:17" ht="12.75">
      <c r="C92" s="272" t="str">
        <f>C53</f>
        <v>Technical staff </v>
      </c>
      <c r="D92" s="273">
        <f t="shared" si="30"/>
        <v>0</v>
      </c>
      <c r="E92" s="273">
        <f t="shared" si="30"/>
        <v>0</v>
      </c>
      <c r="F92" s="328">
        <f t="shared" si="24"/>
        <v>0</v>
      </c>
      <c r="G92" s="275">
        <f t="shared" si="31"/>
        <v>0</v>
      </c>
      <c r="H92" s="273">
        <f>U53</f>
        <v>0</v>
      </c>
      <c r="I92" s="326">
        <f t="shared" si="25"/>
        <v>0</v>
      </c>
      <c r="J92" s="365">
        <f t="shared" si="21"/>
        <v>0</v>
      </c>
      <c r="K92" s="366">
        <f t="shared" si="22"/>
        <v>0</v>
      </c>
      <c r="L92" s="581" t="str">
        <f t="shared" si="23"/>
        <v>OK</v>
      </c>
      <c r="P92" s="160"/>
      <c r="Q92" s="254"/>
    </row>
    <row r="93" spans="3:17" ht="12.75">
      <c r="C93" s="272" t="str">
        <f>C55</f>
        <v>Other personnel </v>
      </c>
      <c r="D93" s="276">
        <f>F55</f>
        <v>0</v>
      </c>
      <c r="E93" s="273">
        <f>G55</f>
        <v>0</v>
      </c>
      <c r="F93" s="328">
        <f t="shared" si="24"/>
        <v>0</v>
      </c>
      <c r="G93" s="275">
        <f t="shared" si="31"/>
        <v>0</v>
      </c>
      <c r="H93" s="273">
        <f>U55</f>
        <v>0</v>
      </c>
      <c r="I93" s="326">
        <f t="shared" si="25"/>
        <v>0</v>
      </c>
      <c r="J93" s="365">
        <f t="shared" si="21"/>
        <v>0</v>
      </c>
      <c r="K93" s="366">
        <f t="shared" si="22"/>
        <v>0</v>
      </c>
      <c r="L93" s="581" t="str">
        <f t="shared" si="23"/>
        <v>OK</v>
      </c>
      <c r="P93" s="160"/>
      <c r="Q93" s="254"/>
    </row>
    <row r="94" spans="3:17" ht="12.75">
      <c r="C94" s="272" t="str">
        <f>C56</f>
        <v>Other personnel</v>
      </c>
      <c r="D94" s="277">
        <f>F56</f>
        <v>0</v>
      </c>
      <c r="E94" s="324">
        <f>G56</f>
        <v>0</v>
      </c>
      <c r="F94" s="328">
        <f t="shared" si="24"/>
        <v>0</v>
      </c>
      <c r="G94" s="275">
        <f t="shared" si="31"/>
        <v>0</v>
      </c>
      <c r="H94" s="273">
        <f>U56</f>
        <v>0</v>
      </c>
      <c r="I94" s="326">
        <f t="shared" si="25"/>
        <v>0</v>
      </c>
      <c r="J94" s="365">
        <f t="shared" si="21"/>
        <v>0</v>
      </c>
      <c r="K94" s="366">
        <f t="shared" si="22"/>
        <v>0</v>
      </c>
      <c r="L94" s="581" t="str">
        <f t="shared" si="23"/>
        <v>OK</v>
      </c>
      <c r="P94" s="160"/>
      <c r="Q94" s="254"/>
    </row>
    <row r="95" spans="3:17" ht="9" customHeight="1" thickBot="1">
      <c r="C95" s="278"/>
      <c r="D95" s="279"/>
      <c r="E95" s="323"/>
      <c r="F95" s="280"/>
      <c r="G95" s="281"/>
      <c r="H95" s="281"/>
      <c r="I95" s="281"/>
      <c r="J95" s="281"/>
      <c r="K95" s="281"/>
      <c r="L95" s="581"/>
      <c r="P95" s="160"/>
      <c r="Q95" s="254"/>
    </row>
    <row r="96" spans="3:17" ht="21" customHeight="1" thickBot="1">
      <c r="C96" s="489" t="s">
        <v>208</v>
      </c>
      <c r="D96" s="489"/>
      <c r="E96" s="490"/>
      <c r="F96" s="363">
        <f>SUM(F73:F94)</f>
        <v>0</v>
      </c>
      <c r="G96" s="297">
        <f>SUM(G73:G94)</f>
        <v>0</v>
      </c>
      <c r="H96" s="297">
        <f>SUM(H73:H94)</f>
        <v>0</v>
      </c>
      <c r="I96" s="297">
        <f>SUM(I73:I94)</f>
        <v>0</v>
      </c>
      <c r="J96" s="368">
        <f>SUM(G96:I96)</f>
        <v>0</v>
      </c>
      <c r="K96" s="368">
        <f>F96-J96</f>
        <v>0</v>
      </c>
      <c r="L96" s="581" t="str">
        <f t="shared" si="23"/>
        <v>OK</v>
      </c>
      <c r="O96" s="160"/>
      <c r="P96" s="160"/>
      <c r="Q96" s="254"/>
    </row>
    <row r="97" ht="12">
      <c r="K97" s="160"/>
    </row>
  </sheetData>
  <sheetProtection/>
  <mergeCells count="9">
    <mergeCell ref="A8:A30"/>
    <mergeCell ref="C26:F26"/>
    <mergeCell ref="K61:L61"/>
    <mergeCell ref="P61:T61"/>
    <mergeCell ref="R65:T65"/>
    <mergeCell ref="C2:U2"/>
    <mergeCell ref="C3:U3"/>
    <mergeCell ref="C4:U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9">
      <selection activeCell="D13" sqref="D13:E14"/>
    </sheetView>
  </sheetViews>
  <sheetFormatPr defaultColWidth="9.140625" defaultRowHeight="12.75"/>
  <cols>
    <col min="1" max="1" width="33.140625" style="93" customWidth="1"/>
    <col min="2" max="2" width="21.140625" style="93" customWidth="1"/>
    <col min="3" max="3" width="48.140625" style="93" customWidth="1"/>
    <col min="4" max="4" width="15.7109375" style="93" customWidth="1"/>
    <col min="5" max="5" width="17.421875" style="93" customWidth="1"/>
    <col min="6" max="6" width="17.28125" style="93" customWidth="1"/>
    <col min="7" max="7" width="21.28125" style="93" hidden="1" customWidth="1"/>
    <col min="8" max="8" width="16.140625" style="93" hidden="1" customWidth="1"/>
    <col min="9" max="9" width="8.140625" style="93" customWidth="1"/>
    <col min="10" max="10" width="2.7109375" style="93" customWidth="1"/>
    <col min="11" max="12" width="9.140625" style="93" customWidth="1"/>
    <col min="13" max="13" width="12.8515625" style="93" bestFit="1" customWidth="1"/>
    <col min="14" max="16384" width="9.140625" style="93" customWidth="1"/>
  </cols>
  <sheetData>
    <row r="1" spans="1:9" ht="30" customHeight="1" thickBot="1">
      <c r="A1" s="757" t="s">
        <v>230</v>
      </c>
      <c r="B1" s="758"/>
      <c r="C1" s="758"/>
      <c r="D1" s="758"/>
      <c r="E1" s="758"/>
      <c r="F1" s="758"/>
      <c r="G1" s="758"/>
      <c r="H1" s="758"/>
      <c r="I1" s="759"/>
    </row>
    <row r="2" spans="1:9" ht="18.75" customHeight="1" thickBot="1">
      <c r="A2" s="760" t="s">
        <v>42</v>
      </c>
      <c r="B2" s="761"/>
      <c r="C2" s="762" t="s">
        <v>173</v>
      </c>
      <c r="D2" s="762"/>
      <c r="E2" s="762"/>
      <c r="F2" s="763"/>
      <c r="G2" s="91"/>
      <c r="H2" s="92"/>
      <c r="I2" s="542"/>
    </row>
    <row r="3" spans="1:9" ht="16.5" customHeight="1">
      <c r="A3" s="764" t="s">
        <v>43</v>
      </c>
      <c r="B3" s="765"/>
      <c r="C3" s="766"/>
      <c r="D3" s="766"/>
      <c r="E3" s="766"/>
      <c r="F3" s="767"/>
      <c r="G3" s="94"/>
      <c r="H3" s="95"/>
      <c r="I3" s="768" t="s">
        <v>44</v>
      </c>
    </row>
    <row r="4" spans="1:9" ht="19.5" customHeight="1" thickBot="1">
      <c r="A4" s="764" t="s">
        <v>45</v>
      </c>
      <c r="B4" s="765"/>
      <c r="C4" s="771"/>
      <c r="D4" s="771"/>
      <c r="E4" s="771"/>
      <c r="F4" s="772"/>
      <c r="G4" s="94"/>
      <c r="H4" s="95"/>
      <c r="I4" s="769"/>
    </row>
    <row r="5" spans="1:9" ht="21.75" thickBot="1">
      <c r="A5" s="773" t="s">
        <v>46</v>
      </c>
      <c r="B5" s="774"/>
      <c r="C5" s="775" t="s">
        <v>47</v>
      </c>
      <c r="D5" s="776"/>
      <c r="E5" s="776"/>
      <c r="F5" s="777"/>
      <c r="G5" s="96"/>
      <c r="H5" s="97"/>
      <c r="I5" s="769"/>
    </row>
    <row r="6" spans="1:9" ht="22.5" customHeight="1" thickBot="1">
      <c r="A6" s="778" t="s">
        <v>48</v>
      </c>
      <c r="B6" s="779"/>
      <c r="C6" s="779"/>
      <c r="D6" s="779"/>
      <c r="E6" s="779"/>
      <c r="F6" s="779"/>
      <c r="G6" s="780"/>
      <c r="H6" s="780"/>
      <c r="I6" s="769"/>
    </row>
    <row r="7" spans="1:14" ht="66" customHeight="1" thickBot="1">
      <c r="A7" s="98" t="s">
        <v>49</v>
      </c>
      <c r="B7" s="99" t="s">
        <v>50</v>
      </c>
      <c r="C7" s="100" t="s">
        <v>70</v>
      </c>
      <c r="D7" s="98" t="s">
        <v>51</v>
      </c>
      <c r="E7" s="98" t="s">
        <v>71</v>
      </c>
      <c r="F7" s="101" t="s">
        <v>52</v>
      </c>
      <c r="G7" s="94"/>
      <c r="H7" s="94"/>
      <c r="I7" s="769"/>
      <c r="K7" s="102"/>
      <c r="L7" s="102"/>
      <c r="M7" s="102"/>
      <c r="N7" s="103"/>
    </row>
    <row r="8" spans="1:13" ht="20.25" customHeight="1" thickBot="1">
      <c r="A8" s="515"/>
      <c r="B8" s="516"/>
      <c r="C8" s="143">
        <v>60</v>
      </c>
      <c r="D8" s="520"/>
      <c r="E8" s="521"/>
      <c r="F8" s="104">
        <f>+(D8/C8)*B8*E8%</f>
        <v>0</v>
      </c>
      <c r="G8" s="94"/>
      <c r="H8" s="94"/>
      <c r="I8" s="769"/>
      <c r="L8" s="105"/>
      <c r="M8" s="105"/>
    </row>
    <row r="9" spans="1:13" ht="20.25" customHeight="1" thickBot="1">
      <c r="A9" s="517"/>
      <c r="B9" s="518"/>
      <c r="C9" s="144">
        <v>60</v>
      </c>
      <c r="D9" s="522"/>
      <c r="E9" s="523"/>
      <c r="F9" s="104">
        <f>+(D9/C9)*B9*E9%</f>
        <v>0</v>
      </c>
      <c r="G9" s="94"/>
      <c r="H9" s="94"/>
      <c r="I9" s="769"/>
      <c r="L9" s="105"/>
      <c r="M9" s="105"/>
    </row>
    <row r="10" spans="1:13" ht="23.25" customHeight="1" thickBot="1">
      <c r="A10" s="517"/>
      <c r="B10" s="519"/>
      <c r="C10" s="144">
        <v>60</v>
      </c>
      <c r="D10" s="524"/>
      <c r="E10" s="525"/>
      <c r="F10" s="104">
        <f>+(D10/C10)*B10*E10%</f>
        <v>0</v>
      </c>
      <c r="G10" s="94"/>
      <c r="H10" s="94"/>
      <c r="I10" s="769"/>
      <c r="M10" s="105"/>
    </row>
    <row r="11" spans="1:13" ht="23.25" customHeight="1" thickBot="1">
      <c r="A11" s="517"/>
      <c r="B11" s="519"/>
      <c r="C11" s="145">
        <v>60</v>
      </c>
      <c r="D11" s="526"/>
      <c r="E11" s="527"/>
      <c r="F11" s="104">
        <f>+(D11/C11)*B11*E11%</f>
        <v>0</v>
      </c>
      <c r="G11" s="94"/>
      <c r="H11" s="94"/>
      <c r="I11" s="769"/>
      <c r="M11" s="105"/>
    </row>
    <row r="12" spans="1:9" ht="22.5" customHeight="1" thickBot="1">
      <c r="A12" s="136"/>
      <c r="B12" s="137"/>
      <c r="C12" s="537" t="s">
        <v>68</v>
      </c>
      <c r="D12" s="538"/>
      <c r="E12" s="539"/>
      <c r="F12" s="540">
        <f>SUM(F8:F11)</f>
        <v>0</v>
      </c>
      <c r="G12" s="94"/>
      <c r="H12" s="94"/>
      <c r="I12" s="769"/>
    </row>
    <row r="13" spans="1:9" ht="24" customHeight="1">
      <c r="A13" s="528"/>
      <c r="B13" s="529"/>
      <c r="C13" s="144">
        <v>36</v>
      </c>
      <c r="D13" s="533"/>
      <c r="E13" s="534"/>
      <c r="F13" s="135">
        <f>+(D13/C13)*B13*E13%</f>
        <v>0</v>
      </c>
      <c r="G13" s="94"/>
      <c r="H13" s="94"/>
      <c r="I13" s="769"/>
    </row>
    <row r="14" spans="1:9" ht="24" customHeight="1">
      <c r="A14" s="530"/>
      <c r="B14" s="531"/>
      <c r="C14" s="144">
        <v>36</v>
      </c>
      <c r="D14" s="535"/>
      <c r="E14" s="536"/>
      <c r="F14" s="135">
        <f>+(D14/C14)*B14*E14%</f>
        <v>0</v>
      </c>
      <c r="G14" s="94"/>
      <c r="H14" s="94"/>
      <c r="I14" s="769"/>
    </row>
    <row r="15" spans="1:9" ht="24" customHeight="1">
      <c r="A15" s="532"/>
      <c r="B15" s="531"/>
      <c r="C15" s="146">
        <v>36</v>
      </c>
      <c r="D15" s="526"/>
      <c r="E15" s="527"/>
      <c r="F15" s="135">
        <f>+(D15/C15)*B15*E15%</f>
        <v>0</v>
      </c>
      <c r="G15" s="94"/>
      <c r="H15" s="94"/>
      <c r="I15" s="769"/>
    </row>
    <row r="16" spans="1:9" ht="24" customHeight="1" thickBot="1">
      <c r="A16" s="532"/>
      <c r="B16" s="531"/>
      <c r="C16" s="146">
        <v>36</v>
      </c>
      <c r="D16" s="526"/>
      <c r="E16" s="527"/>
      <c r="F16" s="135">
        <f>+(D16/C16)*B16*E16%</f>
        <v>0</v>
      </c>
      <c r="G16" s="94"/>
      <c r="H16" s="94"/>
      <c r="I16" s="769"/>
    </row>
    <row r="17" spans="1:9" ht="24.75" customHeight="1" thickBot="1">
      <c r="A17" s="138"/>
      <c r="B17" s="139"/>
      <c r="C17" s="541" t="s">
        <v>69</v>
      </c>
      <c r="D17" s="538"/>
      <c r="E17" s="539"/>
      <c r="F17" s="540">
        <f>SUM(F13:F16)</f>
        <v>0</v>
      </c>
      <c r="G17" s="94"/>
      <c r="H17" s="94"/>
      <c r="I17" s="769"/>
    </row>
    <row r="18" spans="1:9" ht="28.5" customHeight="1" thickBot="1">
      <c r="A18" s="106" t="s">
        <v>53</v>
      </c>
      <c r="B18" s="107">
        <f>SUM(B8:B17)</f>
        <v>0</v>
      </c>
      <c r="C18" s="108"/>
      <c r="D18" s="109"/>
      <c r="E18" s="109"/>
      <c r="F18" s="110">
        <f>F12+F17</f>
        <v>0</v>
      </c>
      <c r="G18" s="96"/>
      <c r="H18" s="96"/>
      <c r="I18" s="769"/>
    </row>
    <row r="19" spans="1:9" ht="12.75" thickBot="1">
      <c r="A19" s="111"/>
      <c r="B19" s="94"/>
      <c r="C19" s="94"/>
      <c r="D19" s="94"/>
      <c r="E19" s="94"/>
      <c r="F19" s="94"/>
      <c r="G19" s="94"/>
      <c r="H19" s="94"/>
      <c r="I19" s="769"/>
    </row>
    <row r="20" spans="1:9" ht="24.75" customHeight="1" thickBot="1">
      <c r="A20" s="112" t="s">
        <v>54</v>
      </c>
      <c r="B20" s="781" t="s">
        <v>55</v>
      </c>
      <c r="C20" s="782"/>
      <c r="D20" s="783" t="s">
        <v>56</v>
      </c>
      <c r="E20" s="784"/>
      <c r="F20" s="113">
        <f>B18-F18</f>
        <v>0</v>
      </c>
      <c r="G20" s="94"/>
      <c r="H20" s="94"/>
      <c r="I20" s="769"/>
    </row>
    <row r="21" spans="1:9" ht="12.75">
      <c r="A21" s="112"/>
      <c r="B21" s="94"/>
      <c r="C21" s="94"/>
      <c r="D21" s="94"/>
      <c r="E21" s="94"/>
      <c r="F21" s="94"/>
      <c r="G21" s="94"/>
      <c r="H21" s="94"/>
      <c r="I21" s="769"/>
    </row>
    <row r="22" spans="1:9" ht="12">
      <c r="A22" s="785" t="s">
        <v>72</v>
      </c>
      <c r="B22" s="786"/>
      <c r="C22" s="786"/>
      <c r="D22" s="786"/>
      <c r="E22" s="786"/>
      <c r="F22" s="786"/>
      <c r="G22" s="94"/>
      <c r="H22" s="94"/>
      <c r="I22" s="769"/>
    </row>
    <row r="23" spans="1:9" ht="12">
      <c r="A23" s="787"/>
      <c r="B23" s="786"/>
      <c r="C23" s="786"/>
      <c r="D23" s="786"/>
      <c r="E23" s="786"/>
      <c r="F23" s="786"/>
      <c r="G23" s="94"/>
      <c r="H23" s="94"/>
      <c r="I23" s="769"/>
    </row>
    <row r="24" spans="1:9" ht="12">
      <c r="A24" s="788" t="s">
        <v>57</v>
      </c>
      <c r="B24" s="789"/>
      <c r="C24" s="789"/>
      <c r="D24" s="789"/>
      <c r="E24" s="789"/>
      <c r="F24" s="789"/>
      <c r="G24" s="94"/>
      <c r="H24" s="94"/>
      <c r="I24" s="769"/>
    </row>
    <row r="25" spans="1:9" ht="12.75" thickBot="1">
      <c r="A25" s="114"/>
      <c r="B25" s="96"/>
      <c r="C25" s="96"/>
      <c r="D25" s="96"/>
      <c r="E25" s="96"/>
      <c r="F25" s="96"/>
      <c r="G25" s="96"/>
      <c r="H25" s="96"/>
      <c r="I25" s="770"/>
    </row>
  </sheetData>
  <sheetProtection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M22"/>
  <sheetViews>
    <sheetView zoomScale="90" zoomScaleNormal="90" zoomScalePageLayoutView="0" workbookViewId="0" topLeftCell="A4">
      <selection activeCell="E5" sqref="E5"/>
    </sheetView>
  </sheetViews>
  <sheetFormatPr defaultColWidth="9.140625" defaultRowHeight="12.75"/>
  <cols>
    <col min="1" max="1" width="2.8515625" style="140" customWidth="1"/>
    <col min="2" max="2" width="4.8515625" style="0" customWidth="1"/>
    <col min="3" max="3" width="21.28125" style="0" customWidth="1"/>
    <col min="4" max="4" width="20.00390625" style="0" customWidth="1"/>
    <col min="5" max="5" width="58.421875" style="0" customWidth="1"/>
    <col min="6" max="6" width="23.140625" style="0" customWidth="1"/>
    <col min="7" max="7" width="20.140625" style="0" customWidth="1"/>
    <col min="8" max="8" width="19.57421875" style="0" customWidth="1"/>
    <col min="9" max="9" width="5.57421875" style="0" customWidth="1"/>
    <col min="10" max="10" width="9.140625" style="0" customWidth="1"/>
    <col min="11" max="11" width="15.140625" style="0" customWidth="1"/>
    <col min="12" max="12" width="15.57421875" style="0" customWidth="1"/>
    <col min="13" max="13" width="16.8515625" style="0" customWidth="1"/>
  </cols>
  <sheetData>
    <row r="1" ht="9" customHeight="1" thickBot="1"/>
    <row r="2" spans="3:8" ht="45" customHeight="1" thickBot="1">
      <c r="C2" s="812" t="s">
        <v>15</v>
      </c>
      <c r="D2" s="813"/>
      <c r="E2" s="814"/>
      <c r="F2" s="406" t="s">
        <v>41</v>
      </c>
      <c r="G2" s="407" t="s">
        <v>191</v>
      </c>
      <c r="H2" s="408" t="s">
        <v>16</v>
      </c>
    </row>
    <row r="3" spans="3:8" ht="19.5" customHeight="1">
      <c r="C3" s="803" t="s">
        <v>155</v>
      </c>
      <c r="D3" s="804"/>
      <c r="E3" s="410" t="s">
        <v>197</v>
      </c>
      <c r="F3" s="371">
        <f>'HE_ERC '!H11+'HE_ERC '!H13</f>
        <v>0</v>
      </c>
      <c r="G3" s="372"/>
      <c r="H3" s="373">
        <f>F3+G3</f>
        <v>0</v>
      </c>
    </row>
    <row r="4" spans="3:8" ht="19.5" customHeight="1">
      <c r="C4" s="805"/>
      <c r="D4" s="806"/>
      <c r="E4" s="411" t="s">
        <v>17</v>
      </c>
      <c r="F4" s="373">
        <f>'HE_ERC '!H12</f>
        <v>0</v>
      </c>
      <c r="G4" s="374"/>
      <c r="H4" s="373">
        <f>F4+G4</f>
        <v>0</v>
      </c>
    </row>
    <row r="5" spans="3:8" ht="19.5" customHeight="1" thickBot="1">
      <c r="C5" s="805"/>
      <c r="D5" s="806"/>
      <c r="E5" s="411" t="s">
        <v>245</v>
      </c>
      <c r="F5" s="373">
        <f>'HE_ERC '!H14</f>
        <v>0</v>
      </c>
      <c r="G5" s="374"/>
      <c r="H5" s="373">
        <f>F5+G5</f>
        <v>0</v>
      </c>
    </row>
    <row r="6" spans="1:10" ht="19.5" customHeight="1">
      <c r="A6" s="800"/>
      <c r="C6" s="805"/>
      <c r="D6" s="806"/>
      <c r="E6" s="411" t="s">
        <v>18</v>
      </c>
      <c r="F6" s="373">
        <f>'HE_ERC '!H15</f>
        <v>0</v>
      </c>
      <c r="G6" s="374"/>
      <c r="H6" s="373">
        <f>F6+G6</f>
        <v>0</v>
      </c>
      <c r="J6" s="790" t="s">
        <v>153</v>
      </c>
    </row>
    <row r="7" spans="1:10" ht="19.5" customHeight="1" thickBot="1">
      <c r="A7" s="800"/>
      <c r="C7" s="807"/>
      <c r="D7" s="808"/>
      <c r="E7" s="412" t="s">
        <v>154</v>
      </c>
      <c r="F7" s="375">
        <f>SUM('HE_ERC '!H16+'HE_ERC '!H17+'HE_ERC '!H18+'HE_ERC '!H19+'HE_ERC '!H20)</f>
        <v>0</v>
      </c>
      <c r="G7" s="376"/>
      <c r="H7" s="375">
        <f>F7+G7</f>
        <v>0</v>
      </c>
      <c r="J7" s="791"/>
    </row>
    <row r="8" spans="1:10" ht="19.5" customHeight="1" thickBot="1">
      <c r="A8" s="800"/>
      <c r="C8" s="809" t="s">
        <v>182</v>
      </c>
      <c r="D8" s="810"/>
      <c r="E8" s="811"/>
      <c r="F8" s="330">
        <f>SUM(F3:F7)</f>
        <v>0</v>
      </c>
      <c r="G8" s="330">
        <f>SUM(G3:G7)</f>
        <v>0</v>
      </c>
      <c r="H8" s="330">
        <f>SUM(H3:H7)</f>
        <v>0</v>
      </c>
      <c r="J8" s="791"/>
    </row>
    <row r="9" spans="1:10" ht="19.5" customHeight="1" thickBot="1">
      <c r="A9" s="800"/>
      <c r="C9" s="799" t="s">
        <v>235</v>
      </c>
      <c r="D9" s="798"/>
      <c r="E9" s="798"/>
      <c r="F9" s="330">
        <f>SUM('HE_ERC '!K51:K54)</f>
        <v>0</v>
      </c>
      <c r="G9" s="369"/>
      <c r="H9" s="330">
        <f>SUM(F9+G9)</f>
        <v>0</v>
      </c>
      <c r="J9" s="791"/>
    </row>
    <row r="10" spans="1:10" ht="19.5" customHeight="1" thickBot="1">
      <c r="A10" s="800"/>
      <c r="C10" s="803" t="s">
        <v>171</v>
      </c>
      <c r="D10" s="815" t="s">
        <v>172</v>
      </c>
      <c r="E10" s="816"/>
      <c r="F10" s="377">
        <f>SUM('HE_ERC '!I23:I25)</f>
        <v>0</v>
      </c>
      <c r="G10" s="378"/>
      <c r="H10" s="377">
        <f aca="true" t="shared" si="0" ref="H10:H19">F10+G10</f>
        <v>0</v>
      </c>
      <c r="J10" s="791"/>
    </row>
    <row r="11" spans="1:10" ht="19.5" customHeight="1" thickBot="1">
      <c r="A11" s="800"/>
      <c r="C11" s="805"/>
      <c r="D11" s="817" t="s">
        <v>192</v>
      </c>
      <c r="E11" s="818"/>
      <c r="F11" s="377">
        <f>SUM('HE_ERC '!I28:I30)</f>
        <v>0</v>
      </c>
      <c r="G11" s="378"/>
      <c r="H11" s="377">
        <f t="shared" si="0"/>
        <v>0</v>
      </c>
      <c r="J11" s="791"/>
    </row>
    <row r="12" spans="1:10" ht="19.5" customHeight="1">
      <c r="A12" s="800"/>
      <c r="C12" s="805"/>
      <c r="D12" s="820" t="s">
        <v>174</v>
      </c>
      <c r="E12" s="413" t="s">
        <v>175</v>
      </c>
      <c r="F12" s="379">
        <f>SUM('HE_ERC '!I33:I36)</f>
        <v>0</v>
      </c>
      <c r="G12" s="380"/>
      <c r="H12" s="379">
        <f t="shared" si="0"/>
        <v>0</v>
      </c>
      <c r="J12" s="791"/>
    </row>
    <row r="13" spans="1:10" ht="19.5" customHeight="1">
      <c r="A13" s="800"/>
      <c r="C13" s="805"/>
      <c r="D13" s="821"/>
      <c r="E13" s="414" t="s">
        <v>176</v>
      </c>
      <c r="F13" s="373">
        <f>SUM('HE_ERC '!I37)</f>
        <v>0</v>
      </c>
      <c r="G13" s="374"/>
      <c r="H13" s="373">
        <f t="shared" si="0"/>
        <v>0</v>
      </c>
      <c r="J13" s="791"/>
    </row>
    <row r="14" spans="1:10" ht="19.5" customHeight="1" thickBot="1">
      <c r="A14" s="800"/>
      <c r="C14" s="805"/>
      <c r="D14" s="821"/>
      <c r="E14" s="415" t="s">
        <v>177</v>
      </c>
      <c r="F14" s="381">
        <f>SUM('HE_ERC '!I38:I42)</f>
        <v>0</v>
      </c>
      <c r="G14" s="382"/>
      <c r="H14" s="381">
        <f t="shared" si="0"/>
        <v>0</v>
      </c>
      <c r="J14" s="791"/>
    </row>
    <row r="15" spans="1:10" ht="19.5" customHeight="1" thickBot="1">
      <c r="A15" s="800"/>
      <c r="C15" s="807"/>
      <c r="D15" s="822"/>
      <c r="E15" s="409" t="s">
        <v>178</v>
      </c>
      <c r="F15" s="330">
        <f>SUM(F12:F14)</f>
        <v>0</v>
      </c>
      <c r="G15" s="330">
        <f>SUM(G12:G14)</f>
        <v>0</v>
      </c>
      <c r="H15" s="330">
        <f t="shared" si="0"/>
        <v>0</v>
      </c>
      <c r="J15" s="791"/>
    </row>
    <row r="16" spans="1:12" ht="19.5" customHeight="1" thickBot="1">
      <c r="A16" s="800"/>
      <c r="C16" s="795" t="s">
        <v>183</v>
      </c>
      <c r="D16" s="819"/>
      <c r="E16" s="819"/>
      <c r="F16" s="370">
        <f>F10+F11+F15</f>
        <v>0</v>
      </c>
      <c r="G16" s="370">
        <f>G10+G11+G15</f>
        <v>0</v>
      </c>
      <c r="H16" s="370">
        <f t="shared" si="0"/>
        <v>0</v>
      </c>
      <c r="J16" s="791"/>
      <c r="L16" s="123"/>
    </row>
    <row r="17" spans="1:12" ht="19.5" customHeight="1" thickBot="1">
      <c r="A17" s="800"/>
      <c r="C17" s="823" t="s">
        <v>236</v>
      </c>
      <c r="D17" s="824"/>
      <c r="E17" s="825"/>
      <c r="F17" s="370">
        <f>SUM('HE_ERC '!I56)</f>
        <v>0</v>
      </c>
      <c r="G17" s="383"/>
      <c r="H17" s="370">
        <f t="shared" si="0"/>
        <v>0</v>
      </c>
      <c r="J17" s="791"/>
      <c r="L17" s="123"/>
    </row>
    <row r="18" spans="1:10" ht="19.5" customHeight="1" thickBot="1">
      <c r="A18" s="800"/>
      <c r="C18" s="797" t="s">
        <v>190</v>
      </c>
      <c r="D18" s="798"/>
      <c r="E18" s="798"/>
      <c r="F18" s="370">
        <f>25%*(F8+F10+F11+F15)</f>
        <v>0</v>
      </c>
      <c r="G18" s="370">
        <f>25%+(G8+G10+G11+G15)</f>
        <v>0.25</v>
      </c>
      <c r="H18" s="370">
        <f t="shared" si="0"/>
        <v>0.25</v>
      </c>
      <c r="J18" s="792"/>
    </row>
    <row r="19" spans="3:13" ht="19.5" customHeight="1" thickBot="1">
      <c r="C19" s="795" t="s">
        <v>189</v>
      </c>
      <c r="D19" s="796"/>
      <c r="E19" s="796"/>
      <c r="F19" s="330">
        <f>F8+F9+F16+F17+F18</f>
        <v>0</v>
      </c>
      <c r="G19" s="330">
        <f>G8+G9+G16+G17+G18</f>
        <v>0.25</v>
      </c>
      <c r="H19" s="330">
        <f t="shared" si="0"/>
        <v>0.25</v>
      </c>
      <c r="K19" s="416" t="s">
        <v>63</v>
      </c>
      <c r="L19" s="416" t="s">
        <v>64</v>
      </c>
      <c r="M19" s="416" t="s">
        <v>62</v>
      </c>
    </row>
    <row r="20" spans="3:13" ht="19.5" customHeight="1" thickBot="1">
      <c r="C20" s="793" t="s">
        <v>198</v>
      </c>
      <c r="D20" s="794"/>
      <c r="E20" s="794"/>
      <c r="F20" s="455">
        <f>F19</f>
        <v>0</v>
      </c>
      <c r="G20" s="455">
        <f>G19</f>
        <v>0.25</v>
      </c>
      <c r="H20" s="455">
        <f>H19</f>
        <v>0.25</v>
      </c>
      <c r="J20" s="419" t="str">
        <f>IF(H20&gt;(L20+M20),"ERRORE","OK")</f>
        <v>OK</v>
      </c>
      <c r="K20" s="418" t="s">
        <v>193</v>
      </c>
      <c r="L20" s="417">
        <v>1500000</v>
      </c>
      <c r="M20" s="417">
        <v>1000000</v>
      </c>
    </row>
    <row r="21" spans="6:13" ht="19.5" customHeight="1" thickBot="1">
      <c r="F21" s="159"/>
      <c r="H21" s="360"/>
      <c r="K21" s="124"/>
      <c r="L21" s="126"/>
      <c r="M21" s="125"/>
    </row>
    <row r="22" spans="6:13" ht="19.5" customHeight="1" thickBot="1">
      <c r="F22" s="801" t="s">
        <v>194</v>
      </c>
      <c r="G22" s="802"/>
      <c r="H22" s="456" t="str">
        <f>IF(H20&gt;L20,"yes","no")</f>
        <v>no</v>
      </c>
      <c r="K22" s="124"/>
      <c r="L22" s="124"/>
      <c r="M22" s="125"/>
    </row>
  </sheetData>
  <sheetProtection/>
  <mergeCells count="16">
    <mergeCell ref="F22:G22"/>
    <mergeCell ref="C3:D7"/>
    <mergeCell ref="C8:E8"/>
    <mergeCell ref="C2:E2"/>
    <mergeCell ref="D10:E10"/>
    <mergeCell ref="D11:E11"/>
    <mergeCell ref="C16:E16"/>
    <mergeCell ref="C10:C15"/>
    <mergeCell ref="D12:D15"/>
    <mergeCell ref="C17:E17"/>
    <mergeCell ref="J6:J18"/>
    <mergeCell ref="C20:E20"/>
    <mergeCell ref="C19:E19"/>
    <mergeCell ref="C18:E18"/>
    <mergeCell ref="C9:E9"/>
    <mergeCell ref="A6:A18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2:L36"/>
  <sheetViews>
    <sheetView zoomScalePageLayoutView="0" workbookViewId="0" topLeftCell="B1">
      <selection activeCell="H9" sqref="H9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28125" style="0" customWidth="1"/>
    <col min="12" max="12" width="11.8515625" style="0" bestFit="1" customWidth="1"/>
  </cols>
  <sheetData>
    <row r="1" ht="12.75" thickBot="1"/>
    <row r="2" spans="3:4" ht="13.5" thickBot="1">
      <c r="C2" s="487" t="s">
        <v>207</v>
      </c>
      <c r="D2" s="488"/>
    </row>
    <row r="3" ht="12.75" thickBot="1"/>
    <row r="4" spans="3:6" ht="13.5" thickBot="1">
      <c r="C4" s="299"/>
      <c r="D4" s="301"/>
      <c r="E4" s="301"/>
      <c r="F4" s="301"/>
    </row>
    <row r="5" spans="3:9" ht="13.5" thickBot="1">
      <c r="C5" s="544" t="s">
        <v>132</v>
      </c>
      <c r="D5" s="544" t="s">
        <v>163</v>
      </c>
      <c r="E5" s="544" t="s">
        <v>164</v>
      </c>
      <c r="F5" s="544" t="s">
        <v>165</v>
      </c>
      <c r="H5" s="313" t="s">
        <v>169</v>
      </c>
      <c r="I5" s="313" t="s">
        <v>139</v>
      </c>
    </row>
    <row r="6" spans="3:9" ht="12.75" thickBot="1">
      <c r="C6" s="300"/>
      <c r="D6" s="302"/>
      <c r="E6" s="302"/>
      <c r="F6" s="302"/>
      <c r="H6" s="70"/>
      <c r="I6" s="70"/>
    </row>
    <row r="7" spans="3:9" ht="18.75" customHeight="1" thickBot="1">
      <c r="C7" s="304" t="s">
        <v>133</v>
      </c>
      <c r="D7" s="341">
        <v>16350</v>
      </c>
      <c r="E7" s="341">
        <v>16350</v>
      </c>
      <c r="F7" s="341">
        <v>16350</v>
      </c>
      <c r="H7" s="310">
        <v>16350</v>
      </c>
      <c r="I7" s="311"/>
    </row>
    <row r="8" spans="3:9" ht="23.25" customHeight="1" thickBot="1">
      <c r="C8" s="304" t="s">
        <v>134</v>
      </c>
      <c r="D8" s="341">
        <v>3731.07</v>
      </c>
      <c r="E8" s="341">
        <v>3731.07</v>
      </c>
      <c r="F8" s="341">
        <v>3731.07</v>
      </c>
      <c r="H8" s="311">
        <v>3731.07</v>
      </c>
      <c r="I8" s="311"/>
    </row>
    <row r="9" spans="3:9" ht="12.75" thickBot="1">
      <c r="C9" s="304" t="s">
        <v>135</v>
      </c>
      <c r="D9" s="341">
        <v>2389.37</v>
      </c>
      <c r="E9" s="341">
        <v>2389.37</v>
      </c>
      <c r="F9" s="341">
        <v>2389.37</v>
      </c>
      <c r="H9" s="311">
        <v>840</v>
      </c>
      <c r="I9" s="311">
        <f>F9-H9</f>
        <v>1549.37</v>
      </c>
    </row>
    <row r="10" spans="3:9" ht="12.75" thickBot="1">
      <c r="C10" s="304" t="s">
        <v>136</v>
      </c>
      <c r="D10" s="341">
        <v>0</v>
      </c>
      <c r="E10" s="341">
        <v>1650</v>
      </c>
      <c r="F10" s="341">
        <v>1650</v>
      </c>
      <c r="H10" s="311"/>
      <c r="I10" s="311">
        <v>1650</v>
      </c>
    </row>
    <row r="11" spans="3:9" ht="12.75" thickBot="1">
      <c r="C11" s="303"/>
      <c r="D11" s="342"/>
      <c r="E11" s="342"/>
      <c r="F11" s="342"/>
      <c r="H11" s="356"/>
      <c r="I11" s="356"/>
    </row>
    <row r="12" spans="3:10" ht="13.5" thickBot="1">
      <c r="C12" s="343" t="s">
        <v>137</v>
      </c>
      <c r="D12" s="344">
        <f>SUM(D7:D10)</f>
        <v>22470.44</v>
      </c>
      <c r="E12" s="344">
        <f>SUM(E7:E10)</f>
        <v>24120.44</v>
      </c>
      <c r="F12" s="344">
        <f>SUM(F7:F10)</f>
        <v>24120.44</v>
      </c>
      <c r="H12" s="362">
        <f>SUM(H7:H11)</f>
        <v>20921.07</v>
      </c>
      <c r="I12" s="359">
        <f>SUM(I7:I11)</f>
        <v>3199.37</v>
      </c>
      <c r="J12" s="298" t="s">
        <v>138</v>
      </c>
    </row>
    <row r="13" spans="3:11" ht="12">
      <c r="C13" s="303"/>
      <c r="D13" s="305"/>
      <c r="E13" s="308"/>
      <c r="F13" s="308"/>
      <c r="H13" s="357"/>
      <c r="I13" s="357"/>
      <c r="K13" s="298" t="s">
        <v>168</v>
      </c>
    </row>
    <row r="14" spans="3:12" ht="12.75" thickBot="1">
      <c r="C14" s="307"/>
      <c r="D14" s="306"/>
      <c r="E14" s="302"/>
      <c r="F14" s="302"/>
      <c r="H14" s="311">
        <f>SUM(D7:D8)+H9</f>
        <v>20921.07</v>
      </c>
      <c r="I14" s="311">
        <f>D9-H9</f>
        <v>1549.37</v>
      </c>
      <c r="J14" s="298" t="s">
        <v>140</v>
      </c>
      <c r="K14">
        <v>10</v>
      </c>
      <c r="L14" s="360">
        <f>H14/12*K14</f>
        <v>17434.225</v>
      </c>
    </row>
    <row r="15" spans="3:12" ht="13.5" thickBot="1">
      <c r="C15" s="832"/>
      <c r="D15" s="833"/>
      <c r="E15" s="833"/>
      <c r="F15" s="834"/>
      <c r="H15" s="311">
        <f>SUM(E7:E8)+H9</f>
        <v>20921.07</v>
      </c>
      <c r="I15" s="314">
        <f>SUM(E9:E10)-H9</f>
        <v>3199.37</v>
      </c>
      <c r="J15" s="298" t="s">
        <v>141</v>
      </c>
      <c r="K15">
        <v>10</v>
      </c>
      <c r="L15" s="360">
        <f>H15/12*K15</f>
        <v>17434.225</v>
      </c>
    </row>
    <row r="16" spans="3:12" ht="12.75" customHeight="1" thickBot="1">
      <c r="C16" s="345"/>
      <c r="D16" s="345"/>
      <c r="E16" s="346" t="s">
        <v>166</v>
      </c>
      <c r="F16" s="347">
        <f>SUM(D12:F12)</f>
        <v>70711.31999999999</v>
      </c>
      <c r="H16" s="311">
        <f>SUM(F7:F8)+H9</f>
        <v>20921.07</v>
      </c>
      <c r="I16" s="314">
        <f>SUM(F9:F10)-H9</f>
        <v>3199.37</v>
      </c>
      <c r="J16" s="298" t="s">
        <v>142</v>
      </c>
      <c r="K16">
        <v>10</v>
      </c>
      <c r="L16" s="360">
        <f>H16/12*K16</f>
        <v>17434.225</v>
      </c>
    </row>
    <row r="17" spans="3:10" ht="13.5" thickBot="1">
      <c r="C17" s="826"/>
      <c r="D17" s="827"/>
      <c r="E17" s="827"/>
      <c r="F17" s="828"/>
      <c r="H17" s="312">
        <f>SUM(H14:H16)</f>
        <v>62763.21</v>
      </c>
      <c r="I17" s="358">
        <f>SUM(I14:I16)</f>
        <v>7948.11</v>
      </c>
      <c r="J17" s="315" t="s">
        <v>143</v>
      </c>
    </row>
    <row r="18" spans="3:10" ht="13.5" thickBot="1">
      <c r="C18" s="829"/>
      <c r="D18" s="830"/>
      <c r="E18" s="830"/>
      <c r="F18" s="831"/>
      <c r="H18" s="309"/>
      <c r="I18" s="359">
        <f>SUM(H17:I17)</f>
        <v>70711.31999999999</v>
      </c>
      <c r="J18" s="315" t="s">
        <v>143</v>
      </c>
    </row>
    <row r="21" ht="12.75" thickBot="1"/>
    <row r="22" spans="3:6" ht="13.5" thickBot="1">
      <c r="C22" s="299"/>
      <c r="D22" s="301"/>
      <c r="E22" s="301"/>
      <c r="F22" s="301"/>
    </row>
    <row r="23" spans="3:9" ht="13.5" thickBot="1">
      <c r="C23" s="543" t="s">
        <v>144</v>
      </c>
      <c r="D23" s="543" t="s">
        <v>163</v>
      </c>
      <c r="E23" s="543" t="s">
        <v>164</v>
      </c>
      <c r="F23" s="543" t="s">
        <v>165</v>
      </c>
      <c r="H23" s="313" t="s">
        <v>169</v>
      </c>
      <c r="I23" s="313" t="s">
        <v>139</v>
      </c>
    </row>
    <row r="24" spans="3:9" ht="12.75" thickBot="1">
      <c r="C24" s="300"/>
      <c r="D24" s="302"/>
      <c r="E24" s="302"/>
      <c r="F24" s="302"/>
      <c r="H24" s="317"/>
      <c r="I24" s="317"/>
    </row>
    <row r="25" spans="3:9" ht="12.75" thickBot="1">
      <c r="C25" s="348" t="s">
        <v>133</v>
      </c>
      <c r="D25" s="349">
        <v>16350</v>
      </c>
      <c r="E25" s="349">
        <v>16350</v>
      </c>
      <c r="F25" s="349">
        <v>16350</v>
      </c>
      <c r="H25" s="310">
        <v>16350</v>
      </c>
      <c r="I25" s="311"/>
    </row>
    <row r="26" spans="3:9" ht="12.75" thickBot="1">
      <c r="C26" s="348" t="s">
        <v>134</v>
      </c>
      <c r="D26" s="349">
        <v>3731.07</v>
      </c>
      <c r="E26" s="349">
        <v>3731.07</v>
      </c>
      <c r="F26" s="349">
        <v>3731.07</v>
      </c>
      <c r="H26" s="311">
        <f>D26</f>
        <v>3731.07</v>
      </c>
      <c r="I26" s="311"/>
    </row>
    <row r="27" spans="3:9" ht="12.75" thickBot="1">
      <c r="C27" s="348" t="s">
        <v>145</v>
      </c>
      <c r="D27" s="349">
        <v>1614.69</v>
      </c>
      <c r="E27" s="349">
        <v>1614.69</v>
      </c>
      <c r="F27" s="349">
        <v>1614.69</v>
      </c>
      <c r="H27" s="311">
        <v>840</v>
      </c>
      <c r="I27" s="311">
        <f>F27-H27</f>
        <v>774.69</v>
      </c>
    </row>
    <row r="28" spans="3:9" ht="12.75" thickBot="1">
      <c r="C28" s="348" t="s">
        <v>136</v>
      </c>
      <c r="D28" s="349">
        <v>0</v>
      </c>
      <c r="E28" s="349">
        <v>1650</v>
      </c>
      <c r="F28" s="349">
        <v>1650</v>
      </c>
      <c r="H28" s="311"/>
      <c r="I28" s="311">
        <v>1650</v>
      </c>
    </row>
    <row r="29" spans="3:9" ht="12.75" thickBot="1">
      <c r="C29" s="350"/>
      <c r="D29" s="351"/>
      <c r="E29" s="351"/>
      <c r="F29" s="351"/>
      <c r="H29" s="356"/>
      <c r="I29" s="356"/>
    </row>
    <row r="30" spans="3:10" ht="13.5" thickBot="1">
      <c r="C30" s="354" t="s">
        <v>137</v>
      </c>
      <c r="D30" s="355">
        <f>SUM(D25:D28)</f>
        <v>21695.76</v>
      </c>
      <c r="E30" s="355">
        <f>SUM(E25:E28)</f>
        <v>23345.76</v>
      </c>
      <c r="F30" s="355">
        <f>SUM(F25:F28)</f>
        <v>23345.76</v>
      </c>
      <c r="H30" s="359">
        <f>SUM(H25:H28)</f>
        <v>20921.07</v>
      </c>
      <c r="I30" s="361">
        <f>SUM(I25:I28)</f>
        <v>2424.69</v>
      </c>
      <c r="J30" s="298" t="s">
        <v>138</v>
      </c>
    </row>
    <row r="31" spans="3:9" ht="12.75" thickBot="1">
      <c r="C31" s="348"/>
      <c r="D31" s="349"/>
      <c r="E31" s="349"/>
      <c r="F31" s="349"/>
      <c r="H31" s="357"/>
      <c r="I31" s="357"/>
    </row>
    <row r="32" spans="3:10" ht="13.5" thickBot="1">
      <c r="C32" s="835"/>
      <c r="D32" s="836"/>
      <c r="E32" s="836"/>
      <c r="F32" s="837"/>
      <c r="H32" s="311">
        <f>SUM(D25:D26)+H27</f>
        <v>20921.07</v>
      </c>
      <c r="I32" s="311">
        <f>D27-H27</f>
        <v>774.69</v>
      </c>
      <c r="J32" s="298" t="s">
        <v>140</v>
      </c>
    </row>
    <row r="33" spans="3:10" ht="12.75" customHeight="1" thickBot="1">
      <c r="C33" s="352"/>
      <c r="D33" s="352"/>
      <c r="E33" s="353" t="s">
        <v>167</v>
      </c>
      <c r="F33" s="353">
        <f>SUM(D30:F30)</f>
        <v>68387.28</v>
      </c>
      <c r="H33" s="311">
        <f>SUM(E25:E26)+H27</f>
        <v>20921.07</v>
      </c>
      <c r="I33" s="314">
        <f>SUM(E27:E28)-H27</f>
        <v>2424.69</v>
      </c>
      <c r="J33" s="298" t="s">
        <v>141</v>
      </c>
    </row>
    <row r="34" spans="3:10" ht="12.75">
      <c r="C34" s="826"/>
      <c r="D34" s="827"/>
      <c r="E34" s="827"/>
      <c r="F34" s="828"/>
      <c r="H34" s="311">
        <f>SUM(F25:F26)+H27</f>
        <v>20921.07</v>
      </c>
      <c r="I34" s="314">
        <f>SUM(F27:F28)-H27</f>
        <v>2424.69</v>
      </c>
      <c r="J34" s="298" t="s">
        <v>142</v>
      </c>
    </row>
    <row r="35" spans="3:10" ht="13.5" thickBot="1">
      <c r="C35" s="829"/>
      <c r="D35" s="830"/>
      <c r="E35" s="830"/>
      <c r="F35" s="831"/>
      <c r="H35" s="312">
        <f>SUM(H32:H34)</f>
        <v>62763.21</v>
      </c>
      <c r="I35" s="358">
        <f>SUM(I32:I34)</f>
        <v>5624.07</v>
      </c>
      <c r="J35" s="315" t="s">
        <v>143</v>
      </c>
    </row>
    <row r="36" spans="9:10" ht="13.5" thickBot="1">
      <c r="I36" s="364">
        <f>SUM(H35:I35)</f>
        <v>68387.28</v>
      </c>
      <c r="J36" s="315" t="s">
        <v>143</v>
      </c>
    </row>
  </sheetData>
  <sheetProtection/>
  <mergeCells count="6">
    <mergeCell ref="C34:F34"/>
    <mergeCell ref="C35:F35"/>
    <mergeCell ref="C15:F15"/>
    <mergeCell ref="C17:F17"/>
    <mergeCell ref="C18:F18"/>
    <mergeCell ref="C32:F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Administrator</cp:lastModifiedBy>
  <cp:lastPrinted>2016-02-05T09:10:37Z</cp:lastPrinted>
  <dcterms:created xsi:type="dcterms:W3CDTF">2006-02-27T13:33:59Z</dcterms:created>
  <dcterms:modified xsi:type="dcterms:W3CDTF">2023-07-12T09:33:53Z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