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40" firstSheet="4" activeTab="5"/>
  </bookViews>
  <sheets>
    <sheet name="LEGENDA" sheetId="1" r:id="rId1"/>
    <sheet name="HE_ERC " sheetId="2" r:id="rId2"/>
    <sheet name="Calculation  staff costs UNIMI " sheetId="3" r:id="rId3"/>
    <sheet name="Ammortamento UNIMI   " sheetId="4" r:id="rId4"/>
    <sheet name="SECTION3-BUDGET - SUBMISSION" sheetId="5" r:id="rId5"/>
    <sheet name="calcolo dottorandi" sheetId="6" r:id="rId6"/>
  </sheets>
  <definedNames>
    <definedName name="_xlfn.AVERAGEIF" hidden="1">#NAME?</definedName>
    <definedName name="_xlfn.AVERAGEIFS" hidden="1">#NAME?</definedName>
    <definedName name="_xlfn.IFERROR" hidden="1">#NAME?</definedName>
    <definedName name="_xlfn.IFS" hidden="1">#NAME?</definedName>
    <definedName name="_xlnm.Print_Area" localSheetId="2">'Calculation  staff costs UNIMI '!$A$1:$V$105</definedName>
    <definedName name="_xlnm.Print_Area" localSheetId="1">'HE_ERC '!$A$1:$Q$80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</authors>
  <commentList>
    <comment ref="B11" authorId="0">
      <text>
        <r>
          <rPr>
            <b/>
            <sz val="9"/>
            <rFont val="Tahoma"/>
            <family val="2"/>
          </rPr>
          <t>Inserire sempre il costo annuo diminuito dall'IRAP tenendo conto della % di impegno dichiarata.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</commentList>
</comments>
</file>

<file path=xl/comments3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33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8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<sst xmlns="http://schemas.openxmlformats.org/spreadsheetml/2006/main" count="410" uniqueCount="263">
  <si>
    <t>Totale voce</t>
  </si>
  <si>
    <t>Irap</t>
  </si>
  <si>
    <t>Compilare solo le caselle in GIALLO</t>
  </si>
  <si>
    <r>
      <t>FLAT RATE</t>
    </r>
    <r>
      <rPr>
        <sz val="10"/>
        <rFont val="Arial"/>
        <family val="0"/>
      </rPr>
      <t xml:space="preserve"> (Cancelleria, manutenzioni, gas, elettricità, …)</t>
    </r>
  </si>
  <si>
    <t>Ammortamenti (quota NON esponibile)</t>
  </si>
  <si>
    <t>Tot. Periodi</t>
  </si>
  <si>
    <t xml:space="preserve">Reagenti </t>
  </si>
  <si>
    <t>TOTAL</t>
  </si>
  <si>
    <t>DIRECT COSTS</t>
  </si>
  <si>
    <t>Totale s/voce</t>
  </si>
  <si>
    <t>TOTALE</t>
  </si>
  <si>
    <t>TOTAL ESTIMATED BUDGET</t>
  </si>
  <si>
    <t>Requested EU</t>
  </si>
  <si>
    <t>Maximum EU</t>
  </si>
  <si>
    <t>Cost  category</t>
  </si>
  <si>
    <t>Total in Euro</t>
  </si>
  <si>
    <t>Senior Staff</t>
  </si>
  <si>
    <t>Postdocs</t>
  </si>
  <si>
    <t>Students</t>
  </si>
  <si>
    <t>project duration  max  5 anni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</si>
  <si>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</si>
  <si>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</si>
  <si>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</si>
  <si>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</si>
  <si>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</si>
  <si>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</si>
  <si>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</si>
  <si>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</si>
  <si>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</si>
  <si>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</si>
  <si>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</si>
  <si>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</si>
  <si>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</si>
  <si>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</si>
  <si>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</si>
  <si>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</si>
  <si>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</si>
  <si>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</si>
  <si>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</si>
  <si>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</si>
  <si>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</si>
  <si>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</si>
  <si>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</si>
  <si>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</si>
  <si>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</si>
  <si>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</si>
  <si>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</si>
  <si>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</si>
  <si>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</si>
  <si>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</si>
  <si>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</si>
  <si>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</si>
  <si>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</si>
  <si>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</si>
  <si>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</si>
  <si>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</si>
  <si>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differenza non ammortazzibile da inpuutare su Overheads o  altri  fondi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</si>
  <si>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</si>
  <si>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</si>
  <si>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</si>
  <si>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</si>
  <si>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 xml:space="preserve">% of working time the PI dedicates to the project over the period of the grant   </t>
  </si>
  <si>
    <t>Additional Funding</t>
  </si>
  <si>
    <t>Topic</t>
  </si>
  <si>
    <t>Funding</t>
  </si>
  <si>
    <t>Legenda</t>
  </si>
  <si>
    <t>Min</t>
  </si>
  <si>
    <t>E   INDIRECT COSTS (Overheads)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</si>
  <si>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</si>
  <si>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</si>
  <si>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</si>
  <si>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</si>
  <si>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</si>
  <si>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Equipment by third party  used on beneficiary's  premises</t>
  </si>
  <si>
    <r>
      <t xml:space="preserve">Organizzazione workshop </t>
    </r>
    <r>
      <rPr>
        <i/>
        <sz val="10"/>
        <rFont val="Arial"/>
        <family val="2"/>
      </rPr>
      <t>(Catering;renting; ……., )</t>
    </r>
  </si>
  <si>
    <t>Altro (specifiy  . …………………….)</t>
  </si>
  <si>
    <t>LEGENDA</t>
  </si>
  <si>
    <t>* Il Costo del personale strutturato UNIMI  è consultabile al link:</t>
  </si>
  <si>
    <t>to be enrolled</t>
  </si>
  <si>
    <r>
      <t xml:space="preserve">Spese di   viaggio e soggiorno </t>
    </r>
    <r>
      <rPr>
        <i/>
        <sz val="10"/>
        <rFont val="Arial"/>
        <family val="2"/>
      </rPr>
      <t xml:space="preserve"> (Only Dissemination)</t>
    </r>
  </si>
  <si>
    <r>
      <t xml:space="preserve">Spese di viaggio e soggiorno  </t>
    </r>
    <r>
      <rPr>
        <i/>
        <sz val="10"/>
        <rFont val="Arial"/>
        <family val="2"/>
      </rPr>
      <t xml:space="preserve"> (per il progetto)</t>
    </r>
  </si>
  <si>
    <r>
      <t xml:space="preserve">Servizi </t>
    </r>
    <r>
      <rPr>
        <i/>
        <sz val="10"/>
        <rFont val="Arial"/>
        <family val="2"/>
      </rPr>
      <t xml:space="preserve">(spese di iscrizione a convegni, workshop, ecc) </t>
    </r>
  </si>
  <si>
    <t>Seconded Persons ( in beneficiary's premises)</t>
  </si>
  <si>
    <t>SME owners</t>
  </si>
  <si>
    <t>Beneficiary that are natural persons</t>
  </si>
  <si>
    <t xml:space="preserve"> PHD students</t>
  </si>
  <si>
    <t xml:space="preserve">Assunzioni  personale tecnico amministrativo  Art 19 CCNL  </t>
  </si>
  <si>
    <t>Consulenze task  (descrivere)</t>
  </si>
  <si>
    <t>Consulenze task (descrivere)</t>
  </si>
  <si>
    <t>Quota  stipendi non rendicontabile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</si>
  <si>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</si>
  <si>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</si>
  <si>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</si>
  <si>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</si>
  <si>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</si>
  <si>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</si>
  <si>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</si>
  <si>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</si>
  <si>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</si>
  <si>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</si>
  <si>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</si>
  <si>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</si>
  <si>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</si>
  <si>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</si>
  <si>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</si>
  <si>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</si>
  <si>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</si>
  <si>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</si>
  <si>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</si>
  <si>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Totale effort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</si>
  <si>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</si>
  <si>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</si>
  <si>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</si>
  <si>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</si>
  <si>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</si>
  <si>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</si>
  <si>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</si>
  <si>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</si>
  <si>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Other Researcher ( specify…………...)  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</si>
  <si>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</si>
  <si>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</si>
  <si>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</si>
  <si>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</si>
  <si>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</si>
  <si>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</si>
  <si>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</si>
  <si>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Post doc  RTD di tipo A</t>
  </si>
  <si>
    <t>Total Post Docs</t>
  </si>
  <si>
    <t>Other personnel ( cococo, ecc)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</si>
  <si>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</si>
  <si>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</si>
  <si>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</si>
  <si>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</si>
  <si>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</si>
  <si>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</si>
  <si>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</si>
  <si>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</si>
  <si>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</si>
  <si>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</si>
  <si>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</si>
  <si>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</si>
  <si>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</si>
  <si>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</si>
  <si>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Altro materiale di consumo di laboratorio (specifiy ……………………….)</t>
  </si>
  <si>
    <t xml:space="preserve">PI_ Principal Investigator to be enrolled </t>
  </si>
  <si>
    <t>PI_ Principal Investigator in staff</t>
  </si>
  <si>
    <t>https://work.unimi.it/rlavoro/retribuzioni/2076.htm</t>
  </si>
  <si>
    <t>sotto la voce  "Tabelle stipendiali"</t>
  </si>
  <si>
    <t>Piano finanziario</t>
  </si>
  <si>
    <t>Section 3 _Budget</t>
  </si>
  <si>
    <t>Other Personnel costs</t>
  </si>
  <si>
    <t>A. Personnel costs</t>
  </si>
  <si>
    <t xml:space="preserve">Title: </t>
  </si>
  <si>
    <t>Host Institution</t>
  </si>
  <si>
    <t>UNIVERSITA' DEGLI STUDI DI MILANO (UMIL)</t>
  </si>
  <si>
    <t>Principal Investigator</t>
  </si>
  <si>
    <t>Acronym</t>
  </si>
  <si>
    <t>**Project duration (MAX 60 mesi)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</si>
  <si>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</si>
  <si>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</si>
  <si>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</si>
  <si>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Rendicontabile</t>
  </si>
  <si>
    <t>differenza</t>
  </si>
  <si>
    <t>C. Purchase costs</t>
  </si>
  <si>
    <t>C1 Travel and subsistence</t>
  </si>
  <si>
    <t>UE_ Horizon  Europe - ERC</t>
  </si>
  <si>
    <t>C3 Other  goods, works and services</t>
  </si>
  <si>
    <t>Consumables ( including fieldwork and animal costs)</t>
  </si>
  <si>
    <t>Pubblications (including Open Acces fees and dissemination)</t>
  </si>
  <si>
    <t>Other  additional direct costs</t>
  </si>
  <si>
    <t>C3. Total  Other  goods, works and services</t>
  </si>
  <si>
    <t xml:space="preserve">Costo animali </t>
  </si>
  <si>
    <t xml:space="preserve">lavori da campo  (fieldworks) </t>
  </si>
  <si>
    <t>Pubblicazioni e disseminazione</t>
  </si>
  <si>
    <t>A. Total Personnel costs</t>
  </si>
  <si>
    <t xml:space="preserve">C - Total Purchase costs   (C1+C2+C3) </t>
  </si>
  <si>
    <t>C1 - TRAVEL</t>
  </si>
  <si>
    <t>C2 - EQUIPMENT</t>
  </si>
  <si>
    <t>C3 - OTHER GOODS. WORKS  AND SERVICES (consum., publications,  other costs)</t>
  </si>
  <si>
    <t>C  PURCHASE COSTS</t>
  </si>
  <si>
    <t>A. PERSONNEL COSTS</t>
  </si>
  <si>
    <t xml:space="preserve">Total  Eligible Costs (A +B +C+D+E) </t>
  </si>
  <si>
    <t>E- Indirect Costs  (Overheads)  =  [25% *( A+C1+C2+C3)]</t>
  </si>
  <si>
    <r>
      <t>Insert 
 "</t>
    </r>
    <r>
      <rPr>
        <i/>
        <sz val="10"/>
        <rFont val="Arial"/>
        <family val="2"/>
      </rPr>
      <t>Name of  other Institution"</t>
    </r>
  </si>
  <si>
    <t>C2 Equipment  (including major equipment)</t>
  </si>
  <si>
    <t>Requested Additional Funding</t>
  </si>
  <si>
    <t>B Subcontracting costs</t>
  </si>
  <si>
    <t>E Indirect Costs (25%)</t>
  </si>
  <si>
    <r>
      <t>PI</t>
    </r>
    <r>
      <rPr>
        <sz val="12"/>
        <rFont val="Calibri"/>
        <family val="2"/>
      </rPr>
      <t>²</t>
    </r>
  </si>
  <si>
    <r>
      <t xml:space="preserve">Requested EU Contribution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(attention change in case of cofinancing)</t>
    </r>
  </si>
  <si>
    <r>
      <t>Altro</t>
    </r>
    <r>
      <rPr>
        <i/>
        <sz val="10"/>
        <rFont val="Arial"/>
        <family val="2"/>
      </rPr>
      <t xml:space="preserve"> </t>
    </r>
  </si>
  <si>
    <t xml:space="preserve">Personnel </t>
  </si>
  <si>
    <t>D.</t>
  </si>
  <si>
    <r>
      <t xml:space="preserve">B. Subcontracting   </t>
    </r>
    <r>
      <rPr>
        <b/>
        <sz val="11"/>
        <color indexed="60"/>
        <rFont val="Arial"/>
        <family val="2"/>
      </rPr>
      <t>(no Indirect costs)</t>
    </r>
  </si>
  <si>
    <t xml:space="preserve">Total costs 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</si>
  <si>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</si>
  <si>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</si>
  <si>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r>
      <t xml:space="preserve">In-kind contrib. not used on premises </t>
    </r>
    <r>
      <rPr>
        <b/>
        <sz val="9"/>
        <color indexed="60"/>
        <rFont val="Arial"/>
        <family val="2"/>
      </rPr>
      <t>(no Indirect costs)</t>
    </r>
  </si>
  <si>
    <t>Totali riportati in automatico nella sheet HE_ERC nel riquadro della situazione di cassa</t>
  </si>
  <si>
    <t>SITUAZIONE DI CASSA</t>
  </si>
  <si>
    <t>Contributo richiesto alla UE</t>
  </si>
  <si>
    <t>Spese da sostenere ma da non rendicontare:</t>
  </si>
  <si>
    <t>Totale spese da sostenere e non rendicontare</t>
  </si>
  <si>
    <r>
      <t>When calculating the salary, please take into account the percentage of your dedicated working time to run the ERC funded project   (</t>
    </r>
    <r>
      <rPr>
        <b/>
        <sz val="10"/>
        <rFont val="Arial"/>
        <family val="2"/>
      </rPr>
      <t>i.e. minimum 50% of your total working time</t>
    </r>
    <r>
      <rPr>
        <sz val="10"/>
        <rFont val="Arial"/>
        <family val="2"/>
      </rPr>
      <t>). (cella I3)</t>
    </r>
  </si>
  <si>
    <t>Starting Grants can be up to a maximum of EUR 1 500 000 for a period of 5 years (pro rata for projects of shorter duration).</t>
  </si>
  <si>
    <t>Please note that the overheads are fixed to a flat rate of exactly 25%.</t>
  </si>
  <si>
    <t xml:space="preserve">Please note that additional funding request under (a), (b) or (d) may be subject to 25% overhead. </t>
  </si>
  <si>
    <t>Yes may subject to 25% overheads</t>
  </si>
  <si>
    <r>
      <rPr>
        <b/>
        <u val="single"/>
        <sz val="10"/>
        <rFont val="Arial"/>
        <family val="2"/>
      </rPr>
      <t xml:space="preserve">Not </t>
    </r>
    <r>
      <rPr>
        <sz val="10"/>
        <rFont val="Arial"/>
        <family val="2"/>
      </rPr>
      <t>may subject to 25% overheads</t>
    </r>
  </si>
  <si>
    <r>
      <t>PER LA COSTRUZIONE DEL BUDGET  COMPILARE LA SHEET "</t>
    </r>
    <r>
      <rPr>
        <b/>
        <sz val="12"/>
        <rFont val="Berlin Sans FB Demi"/>
        <family val="2"/>
      </rPr>
      <t>HE_ERC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>SOLO I CAMPI IN GIALLO)</t>
    </r>
    <r>
      <rPr>
        <b/>
        <sz val="10"/>
        <color indexed="56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(La compilazione di questa sheet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delle sheet  "</t>
    </r>
    <r>
      <rPr>
        <b/>
        <sz val="10"/>
        <rFont val="Arial"/>
        <family val="2"/>
      </rPr>
      <t>SECTION 3- BUDGET"</t>
    </r>
    <r>
      <rPr>
        <sz val="10"/>
        <rFont val="Arial"/>
        <family val="2"/>
      </rPr>
      <t xml:space="preserve"> </t>
    </r>
  </si>
  <si>
    <t>ATTENZIONE:  se vengono utilizzate TERZE PARTI (chiamare Uffici Ricerca)</t>
  </si>
  <si>
    <r>
      <t xml:space="preserve"> Procedura:                                                                                              Individuare il profilo del  docente/ricercatore attraverso la classe e lo scatto           e rilevare il costo annuo </t>
    </r>
    <r>
      <rPr>
        <b/>
        <sz val="10"/>
        <rFont val="Arial"/>
        <family val="2"/>
      </rPr>
      <t xml:space="preserve">diminuito dal costo IRAP annuale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</si>
  <si>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r>
      <rPr>
        <b/>
        <sz val="12"/>
        <rFont val="Arial"/>
        <family val="2"/>
      </rPr>
      <t>(a)</t>
    </r>
    <r>
      <rPr>
        <sz val="10"/>
        <rFont val="Arial"/>
        <family val="2"/>
      </rPr>
      <t xml:space="preserve"> covering eligible 'start-up' costs for a PI moving from another country to the EU or an AC as a consequence of receiving an ERC grant;                                                                    </t>
    </r>
  </si>
  <si>
    <r>
      <rPr>
        <b/>
        <sz val="12"/>
        <rFont val="Arial"/>
        <family val="2"/>
      </rPr>
      <t>(b)</t>
    </r>
    <r>
      <rPr>
        <sz val="10"/>
        <rFont val="Arial"/>
        <family val="2"/>
      </rPr>
      <t xml:space="preserve"> the purchase of major equipment;</t>
    </r>
  </si>
  <si>
    <r>
      <rPr>
        <b/>
        <sz val="12"/>
        <rFont val="Arial"/>
        <family val="2"/>
      </rPr>
      <t>(c)</t>
    </r>
    <r>
      <rPr>
        <sz val="10"/>
        <rFont val="Arial"/>
        <family val="2"/>
      </rPr>
      <t xml:space="preserve"> access  to large facilities </t>
    </r>
  </si>
  <si>
    <r>
      <rPr>
        <b/>
        <sz val="12"/>
        <rFont val="Arial"/>
        <family val="2"/>
      </rPr>
      <t>(d)</t>
    </r>
    <r>
      <rPr>
        <sz val="10"/>
        <rFont val="Arial"/>
        <family val="2"/>
      </rPr>
      <t xml:space="preserve"> other major experimental and field work costs, excluding personnel costs, then you need to fully justify it in the description of resources. </t>
    </r>
  </si>
  <si>
    <r>
      <rPr>
        <b/>
        <u val="single"/>
        <sz val="12"/>
        <rFont val="Arial"/>
        <family val="2"/>
      </rPr>
      <t xml:space="preserve">If additional funding </t>
    </r>
    <r>
      <rPr>
        <sz val="12"/>
        <rFont val="Arial"/>
        <family val="2"/>
      </rPr>
      <t xml:space="preserve">above the ceiling of 1.500.000 € for STG is requested for:  </t>
    </r>
  </si>
  <si>
    <r>
      <rPr>
        <b/>
        <u val="single"/>
        <sz val="12"/>
        <rFont val="Arial"/>
        <family val="2"/>
      </rPr>
      <t>Additional funding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is not </t>
    </r>
    <r>
      <rPr>
        <sz val="10"/>
        <rFont val="Arial"/>
        <family val="2"/>
      </rPr>
      <t xml:space="preserve">subject to pro-rata temporis reduction for projects of shorter duration
                                                                                                                     </t>
    </r>
  </si>
  <si>
    <r>
      <t xml:space="preserve">...then </t>
    </r>
    <r>
      <rPr>
        <b/>
        <sz val="14"/>
        <rFont val="Arial"/>
        <family val="2"/>
      </rPr>
      <t xml:space="preserve">you need to fully justify it in the description of resources. </t>
    </r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</si>
  <si>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</si>
  <si>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 xml:space="preserve">COMPILAZIONE OBBLIGATORIA </t>
  </si>
  <si>
    <r>
      <rPr>
        <b/>
        <sz val="18"/>
        <color indexed="60"/>
        <rFont val="Arial"/>
        <family val="2"/>
      </rPr>
      <t>**</t>
    </r>
    <r>
      <rPr>
        <b/>
        <sz val="8"/>
        <color indexed="60"/>
        <rFont val="Arial"/>
        <family val="2"/>
      </rPr>
      <t xml:space="preserve">Max </t>
    </r>
  </si>
  <si>
    <r>
      <t xml:space="preserve">D. Internally invoiced goods and services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(no Indirect costs)</t>
    </r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</si>
  <si>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</si>
  <si>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rPr>
        <sz val="18"/>
        <color indexed="60"/>
        <rFont val="Arial"/>
        <family val="2"/>
      </rPr>
      <t>**</t>
    </r>
    <r>
      <rPr>
        <sz val="10"/>
        <rFont val="Arial"/>
        <family val="2"/>
      </rPr>
      <t xml:space="preserve"> The maximum award is reduced pro rata temporis for projects of a shorter duration                                                        
</t>
    </r>
  </si>
  <si>
    <r>
      <rPr>
        <b/>
        <sz val="12"/>
        <rFont val="Arial"/>
        <family val="2"/>
      </rPr>
      <t>B.  Subcontracting Costs</t>
    </r>
    <r>
      <rPr>
        <sz val="12"/>
        <rFont val="Arial"/>
        <family val="2"/>
      </rPr>
      <t xml:space="preserve">   </t>
    </r>
    <r>
      <rPr>
        <sz val="10"/>
        <color indexed="60"/>
        <rFont val="Arial"/>
        <family val="2"/>
      </rPr>
      <t xml:space="preserve"> (no Indirect costs)</t>
    </r>
  </si>
  <si>
    <r>
      <t>D. Internally invoiced goods and services</t>
    </r>
    <r>
      <rPr>
        <sz val="10"/>
        <color indexed="1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  (no Indirect costs)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NOT APPLICABLE</t>
    </r>
  </si>
  <si>
    <r>
      <t>Il calcolo del costo del personale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della sheet permette di pianificare  l'utilizzo del personale coinvolto nel progetto  (effort mesi /uomo)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 del personale nella sheet " HE_ERC"</t>
    </r>
  </si>
  <si>
    <r>
      <t xml:space="preserve">Spese di viaggio e soggiorno </t>
    </r>
    <r>
      <rPr>
        <i/>
        <sz val="10"/>
        <rFont val="Arial"/>
        <family val="2"/>
      </rPr>
      <t xml:space="preserve">  (raccolta dati,  rimborso spese relatori)</t>
    </r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</si>
  <si>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</si>
  <si>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ERC  Advanced GRANT  (HORIZON EUROPE)</t>
  </si>
  <si>
    <t>HORIZON EUROPE_ ERC   "Advanced GRANT"</t>
  </si>
  <si>
    <t xml:space="preserve"> UNIMI </t>
  </si>
  <si>
    <t>Average personnel cost</t>
  </si>
  <si>
    <t>TOTAL PERSONNEL COSTS</t>
  </si>
  <si>
    <t>Researcher Fellowship/contract</t>
  </si>
  <si>
    <t>Researcher Fellowship/contract*</t>
  </si>
  <si>
    <t xml:space="preserve">*Minimum wage of research contracts is 38.000 euro/y and minimum duration is 2 yrs. </t>
  </si>
  <si>
    <t>Ritenuta Ente (4% del Requested Grant)</t>
  </si>
  <si>
    <t>person months</t>
  </si>
  <si>
    <t>cost</t>
  </si>
  <si>
    <t>average monthly cost</t>
  </si>
  <si>
    <t>Months</t>
  </si>
  <si>
    <t>Post docs   ( Assegni e RTDA)</t>
  </si>
  <si>
    <t>Senior Staff (PA, PO, RTDB - staff member)</t>
  </si>
  <si>
    <t>Total months</t>
  </si>
  <si>
    <t>Subtotal Senior Staff</t>
  </si>
  <si>
    <t>Subtotal Technical Staff</t>
  </si>
  <si>
    <t>Senior Staff - already in staff (PA, PO, RTDB)</t>
  </si>
  <si>
    <t>Students in staff</t>
  </si>
  <si>
    <t>Other personnel in staff (technicians)</t>
  </si>
  <si>
    <t>Post doc in staff (Assegni e RTDA)</t>
  </si>
  <si>
    <t xml:space="preserve">costs </t>
  </si>
  <si>
    <t>months</t>
  </si>
  <si>
    <t>costs</t>
  </si>
  <si>
    <t xml:space="preserve"> Post docs (Assegni e RTDA)</t>
  </si>
  <si>
    <t>tot periodi</t>
  </si>
  <si>
    <t>Researcher (PI)</t>
  </si>
  <si>
    <t xml:space="preserve">Technical staff      </t>
  </si>
  <si>
    <t>Dati aggiornati febbraio 2023</t>
  </si>
  <si>
    <t>2023/204</t>
  </si>
  <si>
    <t>2024/2025</t>
  </si>
  <si>
    <t>Advanced Grant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</si>
</sst>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  <numFmt numFmtId="195" formatCode="0.0000000"/>
    <numFmt numFmtId="196" formatCode="0.000000"/>
    <numFmt numFmtId="197" formatCode="0.00000"/>
  </numFmts>
  <fonts count="1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24"/>
      <name val="Arial Rounded MT Bold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sz val="12"/>
      <name val="Calibri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60"/>
      <name val="Arial"/>
      <family val="2"/>
    </font>
    <font>
      <b/>
      <u val="single"/>
      <sz val="12"/>
      <name val="Arial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u val="single"/>
      <sz val="16"/>
      <color indexed="60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b/>
      <sz val="18"/>
      <color indexed="60"/>
      <name val="Arial"/>
      <family val="2"/>
    </font>
    <font>
      <sz val="18"/>
      <color indexed="60"/>
      <name val="Arial"/>
      <family val="2"/>
    </font>
    <font>
      <u val="single"/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23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8"/>
      <name val="Arial"/>
      <family val="2"/>
    </font>
    <font>
      <i/>
      <sz val="10"/>
      <color indexed="55"/>
      <name val="Arial"/>
      <family val="2"/>
    </font>
    <font>
      <b/>
      <sz val="22"/>
      <color indexed="56"/>
      <name val="Aharoni"/>
      <family val="0"/>
    </font>
    <font>
      <b/>
      <sz val="16"/>
      <color indexed="56"/>
      <name val="Berlin Sans FB"/>
      <family val="2"/>
    </font>
    <font>
      <sz val="10"/>
      <color indexed="56"/>
      <name val="Arial"/>
      <family val="2"/>
    </font>
    <font>
      <sz val="10"/>
      <color indexed="23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8"/>
      <color rgb="FF222222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1" tint="0.49998000264167786"/>
      <name val="Arial"/>
      <family val="2"/>
    </font>
    <font>
      <b/>
      <sz val="8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i/>
      <sz val="10"/>
      <color theme="0" tint="-0.3499799966812134"/>
      <name val="Arial"/>
      <family val="2"/>
    </font>
    <font>
      <b/>
      <sz val="22"/>
      <color rgb="FF002060"/>
      <name val="Aharoni"/>
      <family val="0"/>
    </font>
    <font>
      <sz val="10"/>
      <color theme="0" tint="-0.4999699890613556"/>
      <name val="Arial"/>
      <family val="2"/>
    </font>
    <font>
      <b/>
      <sz val="16"/>
      <color rgb="FF002060"/>
      <name val="Berlin Sans FB"/>
      <family val="2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1" applyNumberFormat="0" applyAlignment="0" applyProtection="0"/>
    <xf numFmtId="0" fontId="100" fillId="0" borderId="2" applyNumberFormat="0" applyFill="0" applyAlignment="0" applyProtection="0"/>
    <xf numFmtId="0" fontId="101" fillId="21" borderId="3" applyNumberFormat="0" applyAlignment="0" applyProtection="0"/>
    <xf numFmtId="0" fontId="3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3" fillId="28" borderId="1" applyNumberFormat="0" applyAlignment="0" applyProtection="0"/>
    <xf numFmtId="4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4" fillId="29" borderId="0" applyNumberFormat="0" applyBorder="0" applyAlignment="0" applyProtection="0"/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31" borderId="0" applyNumberFormat="0" applyBorder="0" applyAlignment="0" applyProtection="0"/>
    <xf numFmtId="0" fontId="114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1" xfId="57" applyNumberFormat="1" applyFont="1" applyBorder="1" applyAlignment="1">
      <alignment vertical="center"/>
    </xf>
    <xf numFmtId="172" fontId="0" fillId="0" borderId="12" xfId="57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2" fontId="0" fillId="0" borderId="13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/>
    </xf>
    <xf numFmtId="172" fontId="0" fillId="0" borderId="15" xfId="5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2" fontId="0" fillId="0" borderId="16" xfId="57" applyNumberFormat="1" applyFont="1" applyBorder="1" applyAlignment="1">
      <alignment horizontal="center" vertical="center"/>
    </xf>
    <xf numFmtId="172" fontId="0" fillId="0" borderId="17" xfId="57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center" vertical="center"/>
    </xf>
    <xf numFmtId="172" fontId="0" fillId="0" borderId="17" xfId="57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textRotation="90"/>
    </xf>
    <xf numFmtId="172" fontId="0" fillId="0" borderId="16" xfId="57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textRotation="90" wrapText="1"/>
    </xf>
    <xf numFmtId="172" fontId="0" fillId="0" borderId="20" xfId="57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18" xfId="0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7" xfId="0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vertical="center"/>
    </xf>
    <xf numFmtId="172" fontId="0" fillId="0" borderId="24" xfId="57" applyNumberFormat="1" applyFont="1" applyFill="1" applyBorder="1" applyAlignment="1">
      <alignment horizontal="center" vertical="center"/>
    </xf>
    <xf numFmtId="172" fontId="0" fillId="0" borderId="25" xfId="57" applyNumberFormat="1" applyFont="1" applyFill="1" applyBorder="1" applyAlignment="1">
      <alignment horizontal="center" vertical="center"/>
    </xf>
    <xf numFmtId="172" fontId="3" fillId="34" borderId="18" xfId="57" applyNumberFormat="1" applyFont="1" applyFill="1" applyBorder="1" applyAlignment="1">
      <alignment horizontal="center" vertical="center"/>
    </xf>
    <xf numFmtId="172" fontId="3" fillId="34" borderId="12" xfId="57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9" xfId="0" applyBorder="1" applyAlignment="1">
      <alignment/>
    </xf>
    <xf numFmtId="172" fontId="0" fillId="0" borderId="13" xfId="57" applyNumberFormat="1" applyFont="1" applyBorder="1" applyAlignment="1">
      <alignment horizontal="center" vertical="center"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172" fontId="0" fillId="0" borderId="24" xfId="57" applyNumberFormat="1" applyFont="1" applyFill="1" applyBorder="1" applyAlignment="1">
      <alignment vertical="center"/>
    </xf>
    <xf numFmtId="172" fontId="5" fillId="0" borderId="24" xfId="57" applyNumberFormat="1" applyFont="1" applyFill="1" applyBorder="1" applyAlignment="1">
      <alignment vertical="center"/>
    </xf>
    <xf numFmtId="172" fontId="5" fillId="0" borderId="30" xfId="57" applyNumberFormat="1" applyFont="1" applyBorder="1" applyAlignment="1">
      <alignment vertical="center"/>
    </xf>
    <xf numFmtId="172" fontId="115" fillId="0" borderId="0" xfId="57" applyNumberFormat="1" applyFont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6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7" fillId="35" borderId="4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18" fillId="0" borderId="42" xfId="0" applyFont="1" applyBorder="1" applyAlignment="1">
      <alignment horizontal="center"/>
    </xf>
    <xf numFmtId="0" fontId="119" fillId="0" borderId="42" xfId="0" applyFont="1" applyBorder="1" applyAlignment="1">
      <alignment/>
    </xf>
    <xf numFmtId="0" fontId="118" fillId="0" borderId="42" xfId="0" applyFont="1" applyBorder="1" applyAlignment="1">
      <alignment horizontal="center" wrapText="1"/>
    </xf>
    <xf numFmtId="0" fontId="118" fillId="0" borderId="44" xfId="0" applyFont="1" applyBorder="1" applyAlignment="1">
      <alignment horizontal="center"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/>
    </xf>
    <xf numFmtId="10" fontId="0" fillId="0" borderId="42" xfId="0" applyNumberFormat="1" applyBorder="1" applyAlignment="1">
      <alignment/>
    </xf>
    <xf numFmtId="10" fontId="0" fillId="34" borderId="42" xfId="0" applyNumberFormat="1" applyFill="1" applyBorder="1" applyAlignment="1">
      <alignment/>
    </xf>
    <xf numFmtId="0" fontId="0" fillId="34" borderId="44" xfId="0" applyFill="1" applyBorder="1" applyAlignment="1">
      <alignment/>
    </xf>
    <xf numFmtId="172" fontId="120" fillId="34" borderId="42" xfId="0" applyNumberFormat="1" applyFont="1" applyFill="1" applyBorder="1" applyAlignment="1">
      <alignment/>
    </xf>
    <xf numFmtId="172" fontId="120" fillId="34" borderId="43" xfId="0" applyNumberFormat="1" applyFont="1" applyFill="1" applyBorder="1" applyAlignment="1">
      <alignment wrapText="1"/>
    </xf>
    <xf numFmtId="0" fontId="0" fillId="0" borderId="45" xfId="0" applyBorder="1" applyAlignment="1">
      <alignment/>
    </xf>
    <xf numFmtId="3" fontId="0" fillId="0" borderId="42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10" fontId="0" fillId="34" borderId="42" xfId="0" applyNumberForma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41" fontId="77" fillId="34" borderId="42" xfId="0" applyNumberFormat="1" applyFont="1" applyFill="1" applyBorder="1" applyAlignment="1">
      <alignment horizontal="center"/>
    </xf>
    <xf numFmtId="0" fontId="0" fillId="0" borderId="11" xfId="110" applyBorder="1">
      <alignment/>
      <protection/>
    </xf>
    <xf numFmtId="43" fontId="0" fillId="0" borderId="11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43" fontId="0" fillId="0" borderId="0" xfId="81" applyNumberFormat="1" applyFont="1" applyBorder="1" applyAlignment="1">
      <alignment/>
    </xf>
    <xf numFmtId="0" fontId="0" fillId="0" borderId="24" xfId="110" applyBorder="1">
      <alignment/>
      <protection/>
    </xf>
    <xf numFmtId="43" fontId="0" fillId="0" borderId="24" xfId="81" applyNumberFormat="1" applyFont="1" applyBorder="1" applyAlignment="1">
      <alignment/>
    </xf>
    <xf numFmtId="0" fontId="3" fillId="36" borderId="29" xfId="110" applyFont="1" applyFill="1" applyBorder="1" applyAlignment="1">
      <alignment horizontal="center" vertical="center" wrapText="1"/>
      <protection/>
    </xf>
    <xf numFmtId="43" fontId="3" fillId="36" borderId="29" xfId="81" applyFont="1" applyFill="1" applyBorder="1" applyAlignment="1">
      <alignment horizontal="center" vertical="center" wrapText="1"/>
    </xf>
    <xf numFmtId="0" fontId="3" fillId="37" borderId="29" xfId="110" applyFont="1" applyFill="1" applyBorder="1" applyAlignment="1">
      <alignment horizontal="center" vertical="center" wrapText="1"/>
      <protection/>
    </xf>
    <xf numFmtId="43" fontId="3" fillId="36" borderId="29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43" fontId="0" fillId="34" borderId="34" xfId="81" applyNumberFormat="1" applyFont="1" applyFill="1" applyBorder="1" applyAlignment="1">
      <alignment vertical="center"/>
    </xf>
    <xf numFmtId="43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43" fontId="0" fillId="34" borderId="10" xfId="110" applyNumberFormat="1" applyFill="1" applyBorder="1">
      <alignment/>
      <protection/>
    </xf>
    <xf numFmtId="0" fontId="0" fillId="34" borderId="46" xfId="110" applyFill="1" applyBorder="1">
      <alignment/>
      <protection/>
    </xf>
    <xf numFmtId="0" fontId="0" fillId="34" borderId="26" xfId="110" applyFill="1" applyBorder="1" applyAlignment="1">
      <alignment horizontal="center" vertical="center"/>
      <protection/>
    </xf>
    <xf numFmtId="43" fontId="3" fillId="34" borderId="29" xfId="81" applyFont="1" applyFill="1" applyBorder="1" applyAlignment="1">
      <alignment vertical="center"/>
    </xf>
    <xf numFmtId="0" fontId="0" fillId="0" borderId="14" xfId="110" applyBorder="1">
      <alignment/>
      <protection/>
    </xf>
    <xf numFmtId="0" fontId="3" fillId="0" borderId="14" xfId="110" applyFont="1" applyFill="1" applyBorder="1">
      <alignment/>
      <protection/>
    </xf>
    <xf numFmtId="43" fontId="3" fillId="38" borderId="29" xfId="110" applyNumberFormat="1" applyFont="1" applyFill="1" applyBorder="1">
      <alignment/>
      <protection/>
    </xf>
    <xf numFmtId="0" fontId="0" fillId="0" borderId="27" xfId="110" applyBorder="1">
      <alignment/>
      <protection/>
    </xf>
    <xf numFmtId="172" fontId="0" fillId="0" borderId="47" xfId="57" applyNumberFormat="1" applyFont="1" applyBorder="1" applyAlignment="1">
      <alignment horizontal="center" vertical="center"/>
    </xf>
    <xf numFmtId="172" fontId="0" fillId="0" borderId="48" xfId="57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2" fontId="0" fillId="0" borderId="20" xfId="57" applyNumberFormat="1" applyFont="1" applyBorder="1" applyAlignment="1">
      <alignment vertical="center"/>
    </xf>
    <xf numFmtId="172" fontId="3" fillId="34" borderId="29" xfId="57" applyNumberFormat="1" applyFont="1" applyFill="1" applyBorder="1" applyAlignment="1">
      <alignment vertical="center"/>
    </xf>
    <xf numFmtId="0" fontId="0" fillId="0" borderId="0" xfId="0" applyAlignment="1">
      <alignment/>
    </xf>
    <xf numFmtId="0" fontId="121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21" fillId="0" borderId="0" xfId="0" applyNumberFormat="1" applyFont="1" applyAlignment="1">
      <alignment horizontal="center"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27" xfId="0" applyBorder="1" applyAlignment="1">
      <alignment/>
    </xf>
    <xf numFmtId="0" fontId="0" fillId="0" borderId="24" xfId="0" applyFont="1" applyBorder="1" applyAlignment="1">
      <alignment horizontal="center"/>
    </xf>
    <xf numFmtId="0" fontId="3" fillId="0" borderId="42" xfId="0" applyFont="1" applyFill="1" applyBorder="1" applyAlignment="1">
      <alignment vertical="center"/>
    </xf>
    <xf numFmtId="172" fontId="25" fillId="37" borderId="42" xfId="0" applyNumberFormat="1" applyFont="1" applyFill="1" applyBorder="1" applyAlignment="1">
      <alignment vertical="center" wrapText="1"/>
    </xf>
    <xf numFmtId="43" fontId="0" fillId="34" borderId="39" xfId="81" applyNumberFormat="1" applyFont="1" applyFill="1" applyBorder="1" applyAlignment="1">
      <alignment vertical="center"/>
    </xf>
    <xf numFmtId="0" fontId="0" fillId="0" borderId="35" xfId="110" applyFont="1" applyFill="1" applyBorder="1" applyAlignment="1">
      <alignment vertical="center"/>
      <protection/>
    </xf>
    <xf numFmtId="43" fontId="0" fillId="0" borderId="43" xfId="81" applyFont="1" applyFill="1" applyBorder="1" applyAlignment="1">
      <alignment vertical="center"/>
    </xf>
    <xf numFmtId="0" fontId="0" fillId="0" borderId="51" xfId="110" applyFill="1" applyBorder="1" applyAlignment="1">
      <alignment vertical="center"/>
      <protection/>
    </xf>
    <xf numFmtId="43" fontId="0" fillId="0" borderId="52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13" xfId="0" applyFill="1" applyBorder="1" applyAlignment="1">
      <alignment vertical="center" wrapText="1"/>
    </xf>
    <xf numFmtId="0" fontId="0" fillId="4" borderId="32" xfId="110" applyFill="1" applyBorder="1" applyAlignment="1">
      <alignment horizontal="center" vertical="center"/>
      <protection/>
    </xf>
    <xf numFmtId="0" fontId="0" fillId="4" borderId="37" xfId="110" applyFill="1" applyBorder="1" applyAlignment="1">
      <alignment horizontal="center" vertical="center"/>
      <protection/>
    </xf>
    <xf numFmtId="0" fontId="0" fillId="4" borderId="53" xfId="110" applyFill="1" applyBorder="1" applyAlignment="1">
      <alignment horizontal="center" vertical="center"/>
      <protection/>
    </xf>
    <xf numFmtId="0" fontId="0" fillId="4" borderId="42" xfId="110" applyFill="1" applyBorder="1" applyAlignment="1">
      <alignment horizontal="center" vertical="center"/>
      <protection/>
    </xf>
    <xf numFmtId="0" fontId="120" fillId="33" borderId="41" xfId="0" applyFont="1" applyFill="1" applyBorder="1" applyAlignment="1">
      <alignment/>
    </xf>
    <xf numFmtId="0" fontId="120" fillId="39" borderId="40" xfId="0" applyFont="1" applyFill="1" applyBorder="1" applyAlignment="1">
      <alignment/>
    </xf>
    <xf numFmtId="0" fontId="120" fillId="39" borderId="41" xfId="0" applyFont="1" applyFill="1" applyBorder="1" applyAlignment="1">
      <alignment/>
    </xf>
    <xf numFmtId="172" fontId="120" fillId="39" borderId="42" xfId="0" applyNumberFormat="1" applyFont="1" applyFill="1" applyBorder="1" applyAlignment="1">
      <alignment/>
    </xf>
    <xf numFmtId="172" fontId="120" fillId="39" borderId="43" xfId="0" applyNumberFormat="1" applyFont="1" applyFill="1" applyBorder="1" applyAlignment="1">
      <alignment wrapText="1"/>
    </xf>
    <xf numFmtId="0" fontId="120" fillId="40" borderId="40" xfId="0" applyFont="1" applyFill="1" applyBorder="1" applyAlignment="1">
      <alignment/>
    </xf>
    <xf numFmtId="0" fontId="120" fillId="40" borderId="41" xfId="0" applyFont="1" applyFill="1" applyBorder="1" applyAlignment="1">
      <alignment/>
    </xf>
    <xf numFmtId="172" fontId="120" fillId="40" borderId="42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41" fontId="77" fillId="40" borderId="42" xfId="0" applyNumberFormat="1" applyFont="1" applyFill="1" applyBorder="1" applyAlignment="1">
      <alignment horizontal="center"/>
    </xf>
    <xf numFmtId="0" fontId="77" fillId="40" borderId="41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41" borderId="0" xfId="57" applyNumberFormat="1" applyFont="1" applyFill="1" applyAlignment="1">
      <alignment vertical="center"/>
    </xf>
    <xf numFmtId="0" fontId="0" fillId="41" borderId="0" xfId="0" applyFont="1" applyFill="1" applyAlignment="1">
      <alignment/>
    </xf>
    <xf numFmtId="172" fontId="0" fillId="41" borderId="0" xfId="57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37" borderId="42" xfId="0" applyFont="1" applyFill="1" applyBorder="1" applyAlignment="1">
      <alignment vertical="center"/>
    </xf>
    <xf numFmtId="0" fontId="36" fillId="16" borderId="29" xfId="0" applyFont="1" applyFill="1" applyBorder="1" applyAlignment="1">
      <alignment wrapText="1"/>
    </xf>
    <xf numFmtId="0" fontId="0" fillId="0" borderId="40" xfId="0" applyFont="1" applyBorder="1" applyAlignment="1">
      <alignment/>
    </xf>
    <xf numFmtId="0" fontId="122" fillId="0" borderId="42" xfId="0" applyFont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wrapText="1"/>
    </xf>
    <xf numFmtId="10" fontId="0" fillId="0" borderId="42" xfId="0" applyNumberFormat="1" applyFill="1" applyBorder="1" applyAlignment="1">
      <alignment/>
    </xf>
    <xf numFmtId="172" fontId="0" fillId="0" borderId="42" xfId="66" applyNumberFormat="1" applyFont="1" applyBorder="1" applyAlignment="1">
      <alignment/>
    </xf>
    <xf numFmtId="172" fontId="0" fillId="34" borderId="42" xfId="66" applyNumberFormat="1" applyFont="1" applyFill="1" applyBorder="1" applyAlignment="1">
      <alignment/>
    </xf>
    <xf numFmtId="172" fontId="0" fillId="34" borderId="43" xfId="66" applyNumberFormat="1" applyFont="1" applyFill="1" applyBorder="1" applyAlignment="1">
      <alignment/>
    </xf>
    <xf numFmtId="172" fontId="120" fillId="34" borderId="42" xfId="66" applyNumberFormat="1" applyFont="1" applyFill="1" applyBorder="1" applyAlignment="1">
      <alignment/>
    </xf>
    <xf numFmtId="172" fontId="120" fillId="34" borderId="44" xfId="66" applyNumberFormat="1" applyFont="1" applyFill="1" applyBorder="1" applyAlignment="1">
      <alignment wrapText="1"/>
    </xf>
    <xf numFmtId="172" fontId="120" fillId="39" borderId="42" xfId="66" applyNumberFormat="1" applyFont="1" applyFill="1" applyBorder="1" applyAlignment="1">
      <alignment/>
    </xf>
    <xf numFmtId="178" fontId="120" fillId="39" borderId="42" xfId="0" applyNumberFormat="1" applyFont="1" applyFill="1" applyBorder="1" applyAlignment="1">
      <alignment/>
    </xf>
    <xf numFmtId="172" fontId="120" fillId="39" borderId="44" xfId="66" applyNumberFormat="1" applyFont="1" applyFill="1" applyBorder="1" applyAlignment="1">
      <alignment wrapText="1"/>
    </xf>
    <xf numFmtId="172" fontId="120" fillId="34" borderId="43" xfId="0" applyNumberFormat="1" applyFont="1" applyFill="1" applyBorder="1" applyAlignment="1">
      <alignment/>
    </xf>
    <xf numFmtId="172" fontId="120" fillId="34" borderId="48" xfId="66" applyNumberFormat="1" applyFont="1" applyFill="1" applyBorder="1" applyAlignment="1">
      <alignment wrapText="1"/>
    </xf>
    <xf numFmtId="0" fontId="0" fillId="42" borderId="54" xfId="0" applyFont="1" applyFill="1" applyBorder="1" applyAlignment="1">
      <alignment/>
    </xf>
    <xf numFmtId="0" fontId="0" fillId="42" borderId="15" xfId="0" applyFill="1" applyBorder="1" applyAlignment="1">
      <alignment/>
    </xf>
    <xf numFmtId="172" fontId="0" fillId="42" borderId="47" xfId="66" applyNumberFormat="1" applyFont="1" applyFill="1" applyBorder="1" applyAlignment="1">
      <alignment/>
    </xf>
    <xf numFmtId="172" fontId="0" fillId="42" borderId="20" xfId="66" applyNumberFormat="1" applyFont="1" applyFill="1" applyBorder="1" applyAlignment="1">
      <alignment/>
    </xf>
    <xf numFmtId="178" fontId="0" fillId="42" borderId="20" xfId="66" applyNumberFormat="1" applyFont="1" applyFill="1" applyBorder="1" applyAlignment="1">
      <alignment/>
    </xf>
    <xf numFmtId="172" fontId="0" fillId="42" borderId="13" xfId="66" applyNumberFormat="1" applyFont="1" applyFill="1" applyBorder="1" applyAlignment="1">
      <alignment/>
    </xf>
    <xf numFmtId="172" fontId="0" fillId="0" borderId="55" xfId="66" applyNumberFormat="1" applyFont="1" applyBorder="1" applyAlignment="1">
      <alignment/>
    </xf>
    <xf numFmtId="172" fontId="0" fillId="0" borderId="52" xfId="66" applyNumberFormat="1" applyFont="1" applyBorder="1" applyAlignment="1">
      <alignment/>
    </xf>
    <xf numFmtId="177" fontId="3" fillId="0" borderId="52" xfId="66" applyNumberFormat="1" applyFont="1" applyBorder="1" applyAlignment="1">
      <alignment/>
    </xf>
    <xf numFmtId="183" fontId="0" fillId="0" borderId="37" xfId="0" applyNumberFormat="1" applyBorder="1" applyAlignment="1">
      <alignment/>
    </xf>
    <xf numFmtId="183" fontId="0" fillId="0" borderId="38" xfId="0" applyNumberFormat="1" applyBorder="1" applyAlignment="1">
      <alignment/>
    </xf>
    <xf numFmtId="172" fontId="3" fillId="43" borderId="42" xfId="66" applyNumberFormat="1" applyFont="1" applyFill="1" applyBorder="1" applyAlignment="1">
      <alignment vertical="top" wrapText="1"/>
    </xf>
    <xf numFmtId="0" fontId="0" fillId="0" borderId="42" xfId="0" applyFont="1" applyBorder="1" applyAlignment="1">
      <alignment horizontal="center" wrapText="1"/>
    </xf>
    <xf numFmtId="0" fontId="3" fillId="0" borderId="40" xfId="0" applyFont="1" applyBorder="1" applyAlignment="1">
      <alignment/>
    </xf>
    <xf numFmtId="3" fontId="0" fillId="0" borderId="42" xfId="0" applyNumberFormat="1" applyBorder="1" applyAlignment="1">
      <alignment horizontal="center" vertical="center"/>
    </xf>
    <xf numFmtId="10" fontId="0" fillId="0" borderId="42" xfId="0" applyNumberFormat="1" applyFill="1" applyBorder="1" applyAlignment="1">
      <alignment horizontal="center"/>
    </xf>
    <xf numFmtId="172" fontId="0" fillId="0" borderId="42" xfId="66" applyNumberFormat="1" applyFont="1" applyBorder="1" applyAlignment="1">
      <alignment horizontal="center"/>
    </xf>
    <xf numFmtId="172" fontId="0" fillId="34" borderId="42" xfId="66" applyNumberFormat="1" applyFont="1" applyFill="1" applyBorder="1" applyAlignment="1">
      <alignment horizontal="center"/>
    </xf>
    <xf numFmtId="172" fontId="0" fillId="34" borderId="43" xfId="66" applyNumberFormat="1" applyFont="1" applyFill="1" applyBorder="1" applyAlignment="1">
      <alignment horizontal="center"/>
    </xf>
    <xf numFmtId="0" fontId="120" fillId="44" borderId="41" xfId="0" applyFont="1" applyFill="1" applyBorder="1" applyAlignment="1">
      <alignment/>
    </xf>
    <xf numFmtId="172" fontId="120" fillId="44" borderId="42" xfId="66" applyNumberFormat="1" applyFont="1" applyFill="1" applyBorder="1" applyAlignment="1">
      <alignment/>
    </xf>
    <xf numFmtId="41" fontId="77" fillId="44" borderId="42" xfId="0" applyNumberFormat="1" applyFont="1" applyFill="1" applyBorder="1" applyAlignment="1">
      <alignment horizontal="center"/>
    </xf>
    <xf numFmtId="172" fontId="120" fillId="40" borderId="42" xfId="66" applyNumberFormat="1" applyFont="1" applyFill="1" applyBorder="1" applyAlignment="1">
      <alignment/>
    </xf>
    <xf numFmtId="177" fontId="77" fillId="40" borderId="42" xfId="66" applyNumberFormat="1" applyFont="1" applyFill="1" applyBorder="1" applyAlignment="1">
      <alignment horizontal="center"/>
    </xf>
    <xf numFmtId="172" fontId="77" fillId="40" borderId="42" xfId="66" applyNumberFormat="1" applyFont="1" applyFill="1" applyBorder="1" applyAlignment="1">
      <alignment horizontal="center"/>
    </xf>
    <xf numFmtId="172" fontId="77" fillId="40" borderId="43" xfId="66" applyNumberFormat="1" applyFont="1" applyFill="1" applyBorder="1" applyAlignment="1">
      <alignment horizontal="center"/>
    </xf>
    <xf numFmtId="172" fontId="120" fillId="40" borderId="44" xfId="66" applyNumberFormat="1" applyFont="1" applyFill="1" applyBorder="1" applyAlignment="1">
      <alignment wrapText="1"/>
    </xf>
    <xf numFmtId="0" fontId="118" fillId="40" borderId="40" xfId="0" applyFont="1" applyFill="1" applyBorder="1" applyAlignment="1">
      <alignment/>
    </xf>
    <xf numFmtId="177" fontId="120" fillId="40" borderId="42" xfId="0" applyNumberFormat="1" applyFont="1" applyFill="1" applyBorder="1" applyAlignment="1">
      <alignment/>
    </xf>
    <xf numFmtId="0" fontId="118" fillId="42" borderId="54" xfId="0" applyFont="1" applyFill="1" applyBorder="1" applyAlignment="1">
      <alignment/>
    </xf>
    <xf numFmtId="0" fontId="120" fillId="42" borderId="15" xfId="0" applyFont="1" applyFill="1" applyBorder="1" applyAlignment="1">
      <alignment/>
    </xf>
    <xf numFmtId="172" fontId="120" fillId="42" borderId="47" xfId="66" applyNumberFormat="1" applyFont="1" applyFill="1" applyBorder="1" applyAlignment="1">
      <alignment/>
    </xf>
    <xf numFmtId="41" fontId="77" fillId="42" borderId="47" xfId="0" applyNumberFormat="1" applyFont="1" applyFill="1" applyBorder="1" applyAlignment="1">
      <alignment horizontal="center"/>
    </xf>
    <xf numFmtId="172" fontId="120" fillId="42" borderId="20" xfId="66" applyNumberFormat="1" applyFont="1" applyFill="1" applyBorder="1" applyAlignment="1">
      <alignment/>
    </xf>
    <xf numFmtId="177" fontId="120" fillId="42" borderId="20" xfId="66" applyNumberFormat="1" applyFont="1" applyFill="1" applyBorder="1" applyAlignment="1">
      <alignment/>
    </xf>
    <xf numFmtId="172" fontId="120" fillId="42" borderId="20" xfId="0" applyNumberFormat="1" applyFont="1" applyFill="1" applyBorder="1" applyAlignment="1">
      <alignment/>
    </xf>
    <xf numFmtId="172" fontId="120" fillId="42" borderId="20" xfId="0" applyNumberFormat="1" applyFont="1" applyFill="1" applyBorder="1" applyAlignment="1">
      <alignment wrapText="1"/>
    </xf>
    <xf numFmtId="172" fontId="120" fillId="42" borderId="13" xfId="66" applyNumberFormat="1" applyFont="1" applyFill="1" applyBorder="1" applyAlignment="1">
      <alignment wrapText="1"/>
    </xf>
    <xf numFmtId="0" fontId="2" fillId="0" borderId="5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43" fontId="2" fillId="40" borderId="29" xfId="0" applyNumberFormat="1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center" vertical="center" wrapText="1"/>
    </xf>
    <xf numFmtId="183" fontId="0" fillId="0" borderId="56" xfId="0" applyNumberFormat="1" applyBorder="1" applyAlignment="1">
      <alignment/>
    </xf>
    <xf numFmtId="183" fontId="0" fillId="34" borderId="56" xfId="0" applyNumberFormat="1" applyFill="1" applyBorder="1" applyAlignment="1">
      <alignment/>
    </xf>
    <xf numFmtId="183" fontId="2" fillId="0" borderId="57" xfId="0" applyNumberFormat="1" applyFont="1" applyBorder="1" applyAlignment="1">
      <alignment/>
    </xf>
    <xf numFmtId="43" fontId="2" fillId="16" borderId="29" xfId="66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16" borderId="42" xfId="0" applyFont="1" applyFill="1" applyBorder="1" applyAlignment="1">
      <alignment horizontal="center" vertical="center" wrapText="1"/>
    </xf>
    <xf numFmtId="0" fontId="0" fillId="18" borderId="42" xfId="0" applyFont="1" applyFill="1" applyBorder="1" applyAlignment="1">
      <alignment horizontal="center" vertical="center" wrapText="1"/>
    </xf>
    <xf numFmtId="0" fontId="0" fillId="19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80" fillId="45" borderId="47" xfId="0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0" fontId="120" fillId="33" borderId="42" xfId="0" applyFont="1" applyFill="1" applyBorder="1" applyAlignment="1">
      <alignment/>
    </xf>
    <xf numFmtId="172" fontId="0" fillId="33" borderId="53" xfId="0" applyNumberFormat="1" applyFill="1" applyBorder="1" applyAlignment="1">
      <alignment/>
    </xf>
    <xf numFmtId="172" fontId="0" fillId="33" borderId="47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172" fontId="120" fillId="33" borderId="53" xfId="66" applyNumberFormat="1" applyFont="1" applyFill="1" applyBorder="1" applyAlignment="1">
      <alignment/>
    </xf>
    <xf numFmtId="172" fontId="120" fillId="33" borderId="37" xfId="66" applyNumberFormat="1" applyFont="1" applyFill="1" applyBorder="1" applyAlignment="1">
      <alignment/>
    </xf>
    <xf numFmtId="0" fontId="120" fillId="46" borderId="40" xfId="0" applyFont="1" applyFill="1" applyBorder="1" applyAlignment="1">
      <alignment/>
    </xf>
    <xf numFmtId="172" fontId="0" fillId="46" borderId="21" xfId="0" applyNumberFormat="1" applyFill="1" applyBorder="1" applyAlignment="1">
      <alignment/>
    </xf>
    <xf numFmtId="41" fontId="115" fillId="46" borderId="30" xfId="0" applyNumberFormat="1" applyFont="1" applyFill="1" applyBorder="1" applyAlignment="1">
      <alignment/>
    </xf>
    <xf numFmtId="172" fontId="0" fillId="46" borderId="53" xfId="0" applyNumberFormat="1" applyFill="1" applyBorder="1" applyAlignment="1">
      <alignment/>
    </xf>
    <xf numFmtId="0" fontId="0" fillId="44" borderId="42" xfId="0" applyFont="1" applyFill="1" applyBorder="1" applyAlignment="1">
      <alignment horizontal="center" vertical="center" wrapText="1"/>
    </xf>
    <xf numFmtId="3" fontId="0" fillId="44" borderId="42" xfId="0" applyNumberFormat="1" applyFill="1" applyBorder="1" applyAlignment="1">
      <alignment horizontal="center" vertical="center"/>
    </xf>
    <xf numFmtId="172" fontId="35" fillId="44" borderId="42" xfId="72" applyNumberFormat="1" applyFont="1" applyFill="1" applyBorder="1" applyAlignment="1">
      <alignment/>
    </xf>
    <xf numFmtId="0" fontId="36" fillId="0" borderId="42" xfId="0" applyFont="1" applyFill="1" applyBorder="1" applyAlignment="1">
      <alignment wrapText="1"/>
    </xf>
    <xf numFmtId="41" fontId="0" fillId="44" borderId="0" xfId="0" applyNumberFormat="1" applyFill="1" applyBorder="1" applyAlignment="1">
      <alignment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7" borderId="42" xfId="106" applyFill="1" applyBorder="1">
      <alignment/>
      <protection/>
    </xf>
    <xf numFmtId="41" fontId="123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60" xfId="0" applyFont="1" applyBorder="1" applyAlignment="1">
      <alignment horizontal="justify" vertical="center" wrapText="1"/>
    </xf>
    <xf numFmtId="0" fontId="0" fillId="0" borderId="59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5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3" fontId="0" fillId="0" borderId="0" xfId="57" applyFont="1" applyAlignment="1">
      <alignment horizontal="center"/>
    </xf>
    <xf numFmtId="43" fontId="0" fillId="0" borderId="42" xfId="57" applyFont="1" applyFill="1" applyBorder="1" applyAlignment="1">
      <alignment horizontal="center" vertical="center" wrapText="1"/>
    </xf>
    <xf numFmtId="43" fontId="0" fillId="0" borderId="42" xfId="57" applyFont="1" applyBorder="1" applyAlignment="1">
      <alignment horizontal="center"/>
    </xf>
    <xf numFmtId="43" fontId="3" fillId="0" borderId="42" xfId="57" applyFont="1" applyBorder="1" applyAlignment="1">
      <alignment horizontal="center"/>
    </xf>
    <xf numFmtId="0" fontId="3" fillId="34" borderId="42" xfId="0" applyFont="1" applyFill="1" applyBorder="1" applyAlignment="1">
      <alignment horizontal="center" vertical="center" wrapText="1"/>
    </xf>
    <xf numFmtId="43" fontId="0" fillId="0" borderId="42" xfId="57" applyFont="1" applyBorder="1" applyAlignment="1">
      <alignment horizontal="center"/>
    </xf>
    <xf numFmtId="0" fontId="3" fillId="0" borderId="0" xfId="0" applyFont="1" applyAlignment="1">
      <alignment/>
    </xf>
    <xf numFmtId="43" fontId="15" fillId="0" borderId="0" xfId="57" applyNumberFormat="1" applyFont="1" applyAlignment="1">
      <alignment vertical="center"/>
    </xf>
    <xf numFmtId="43" fontId="0" fillId="0" borderId="42" xfId="57" applyFont="1" applyBorder="1" applyAlignment="1">
      <alignment/>
    </xf>
    <xf numFmtId="172" fontId="77" fillId="34" borderId="42" xfId="66" applyNumberFormat="1" applyFont="1" applyFill="1" applyBorder="1" applyAlignment="1">
      <alignment horizontal="center"/>
    </xf>
    <xf numFmtId="172" fontId="77" fillId="34" borderId="43" xfId="66" applyNumberFormat="1" applyFont="1" applyFill="1" applyBorder="1" applyAlignment="1">
      <alignment horizontal="center"/>
    </xf>
    <xf numFmtId="0" fontId="0" fillId="46" borderId="60" xfId="0" applyFill="1" applyBorder="1" applyAlignment="1">
      <alignment/>
    </xf>
    <xf numFmtId="172" fontId="0" fillId="33" borderId="37" xfId="0" applyNumberFormat="1" applyFill="1" applyBorder="1" applyAlignment="1">
      <alignment/>
    </xf>
    <xf numFmtId="0" fontId="81" fillId="33" borderId="47" xfId="0" applyFont="1" applyFill="1" applyBorder="1" applyAlignment="1">
      <alignment vertical="center"/>
    </xf>
    <xf numFmtId="172" fontId="0" fillId="33" borderId="53" xfId="0" applyNumberFormat="1" applyFont="1" applyFill="1" applyBorder="1" applyAlignment="1">
      <alignment/>
    </xf>
    <xf numFmtId="172" fontId="0" fillId="33" borderId="47" xfId="0" applyNumberFormat="1" applyFont="1" applyFill="1" applyBorder="1" applyAlignment="1">
      <alignment/>
    </xf>
    <xf numFmtId="43" fontId="3" fillId="33" borderId="15" xfId="57" applyFont="1" applyFill="1" applyBorder="1" applyAlignment="1">
      <alignment/>
    </xf>
    <xf numFmtId="172" fontId="9" fillId="47" borderId="29" xfId="57" applyNumberFormat="1" applyFont="1" applyFill="1" applyBorder="1" applyAlignment="1">
      <alignment/>
    </xf>
    <xf numFmtId="0" fontId="0" fillId="0" borderId="60" xfId="0" applyFill="1" applyBorder="1" applyAlignment="1">
      <alignment horizontal="center" vertical="center" wrapText="1"/>
    </xf>
    <xf numFmtId="172" fontId="124" fillId="0" borderId="29" xfId="57" applyNumberFormat="1" applyFont="1" applyBorder="1" applyAlignment="1">
      <alignment vertical="center"/>
    </xf>
    <xf numFmtId="43" fontId="0" fillId="0" borderId="25" xfId="57" applyFont="1" applyBorder="1" applyAlignment="1">
      <alignment horizontal="justify" vertical="center" wrapText="1"/>
    </xf>
    <xf numFmtId="43" fontId="0" fillId="0" borderId="13" xfId="57" applyFont="1" applyBorder="1" applyAlignment="1">
      <alignment horizontal="justify" vertical="center" wrapText="1"/>
    </xf>
    <xf numFmtId="43" fontId="0" fillId="0" borderId="59" xfId="57" applyFont="1" applyBorder="1" applyAlignment="1">
      <alignment horizontal="justify" vertical="center" wrapText="1"/>
    </xf>
    <xf numFmtId="43" fontId="0" fillId="0" borderId="25" xfId="57" applyFont="1" applyBorder="1" applyAlignment="1">
      <alignment horizontal="center" vertical="center" wrapText="1"/>
    </xf>
    <xf numFmtId="43" fontId="0" fillId="0" borderId="60" xfId="57" applyFont="1" applyBorder="1" applyAlignment="1">
      <alignment horizontal="justify" vertical="center" wrapText="1"/>
    </xf>
    <xf numFmtId="43" fontId="0" fillId="0" borderId="13" xfId="57" applyFont="1" applyBorder="1" applyAlignment="1">
      <alignment horizontal="center" vertical="center" wrapText="1"/>
    </xf>
    <xf numFmtId="43" fontId="0" fillId="0" borderId="0" xfId="57" applyFont="1" applyBorder="1" applyAlignment="1">
      <alignment horizontal="justify" vertical="center" wrapText="1"/>
    </xf>
    <xf numFmtId="43" fontId="3" fillId="47" borderId="29" xfId="57" applyFont="1" applyFill="1" applyBorder="1" applyAlignment="1">
      <alignment horizontal="justify" vertical="center" wrapText="1"/>
    </xf>
    <xf numFmtId="43" fontId="0" fillId="47" borderId="29" xfId="57" applyFont="1" applyFill="1" applyBorder="1" applyAlignment="1">
      <alignment horizontal="justify" vertical="center" wrapText="1"/>
    </xf>
    <xf numFmtId="43" fontId="0" fillId="47" borderId="57" xfId="57" applyFont="1" applyFill="1" applyBorder="1" applyAlignment="1">
      <alignment horizontal="center" vertical="center" wrapText="1"/>
    </xf>
    <xf numFmtId="43" fontId="0" fillId="0" borderId="47" xfId="57" applyFont="1" applyBorder="1" applyAlignment="1">
      <alignment horizontal="center"/>
    </xf>
    <xf numFmtId="43" fontId="0" fillId="0" borderId="37" xfId="57" applyFont="1" applyBorder="1" applyAlignment="1">
      <alignment horizontal="center"/>
    </xf>
    <xf numFmtId="43" fontId="3" fillId="0" borderId="47" xfId="57" applyFont="1" applyBorder="1" applyAlignment="1">
      <alignment horizontal="center"/>
    </xf>
    <xf numFmtId="43" fontId="3" fillId="47" borderId="29" xfId="57" applyFont="1" applyFill="1" applyBorder="1" applyAlignment="1">
      <alignment horizontal="center"/>
    </xf>
    <xf numFmtId="165" fontId="0" fillId="0" borderId="0" xfId="0" applyNumberFormat="1" applyAlignment="1">
      <alignment/>
    </xf>
    <xf numFmtId="43" fontId="3" fillId="47" borderId="57" xfId="57" applyFont="1" applyFill="1" applyBorder="1" applyAlignment="1">
      <alignment horizontal="center"/>
    </xf>
    <xf numFmtId="43" fontId="3" fillId="0" borderId="29" xfId="0" applyNumberFormat="1" applyFont="1" applyBorder="1" applyAlignment="1">
      <alignment/>
    </xf>
    <xf numFmtId="43" fontId="3" fillId="47" borderId="29" xfId="0" applyNumberFormat="1" applyFont="1" applyFill="1" applyBorder="1" applyAlignment="1">
      <alignment/>
    </xf>
    <xf numFmtId="41" fontId="0" fillId="33" borderId="42" xfId="0" applyNumberFormat="1" applyFont="1" applyFill="1" applyBorder="1" applyAlignment="1">
      <alignment horizontal="center" vertical="center" wrapText="1"/>
    </xf>
    <xf numFmtId="165" fontId="0" fillId="33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72" fontId="123" fillId="0" borderId="29" xfId="0" applyNumberFormat="1" applyFont="1" applyBorder="1" applyAlignment="1">
      <alignment/>
    </xf>
    <xf numFmtId="172" fontId="10" fillId="47" borderId="29" xfId="57" applyNumberFormat="1" applyFont="1" applyFill="1" applyBorder="1" applyAlignment="1">
      <alignment/>
    </xf>
    <xf numFmtId="172" fontId="0" fillId="48" borderId="61" xfId="57" applyNumberFormat="1" applyFont="1" applyFill="1" applyBorder="1" applyAlignment="1">
      <alignment/>
    </xf>
    <xf numFmtId="172" fontId="0" fillId="48" borderId="62" xfId="57" applyNumberFormat="1" applyFont="1" applyFill="1" applyBorder="1" applyAlignment="1">
      <alignment/>
    </xf>
    <xf numFmtId="172" fontId="0" fillId="48" borderId="63" xfId="57" applyNumberFormat="1" applyFont="1" applyFill="1" applyBorder="1" applyAlignment="1">
      <alignment/>
    </xf>
    <xf numFmtId="172" fontId="0" fillId="48" borderId="29" xfId="57" applyNumberFormat="1" applyFont="1" applyFill="1" applyBorder="1" applyAlignment="1">
      <alignment/>
    </xf>
    <xf numFmtId="172" fontId="0" fillId="48" borderId="64" xfId="57" applyNumberFormat="1" applyFont="1" applyFill="1" applyBorder="1" applyAlignment="1">
      <alignment/>
    </xf>
    <xf numFmtId="172" fontId="0" fillId="48" borderId="65" xfId="57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172" fontId="0" fillId="0" borderId="15" xfId="57" applyNumberFormat="1" applyFont="1" applyFill="1" applyBorder="1" applyAlignment="1">
      <alignment vertical="center"/>
    </xf>
    <xf numFmtId="0" fontId="0" fillId="0" borderId="66" xfId="0" applyFill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wrapText="1"/>
    </xf>
    <xf numFmtId="0" fontId="8" fillId="48" borderId="67" xfId="0" applyFont="1" applyFill="1" applyBorder="1" applyAlignment="1">
      <alignment/>
    </xf>
    <xf numFmtId="0" fontId="8" fillId="48" borderId="49" xfId="0" applyFont="1" applyFill="1" applyBorder="1" applyAlignment="1">
      <alignment/>
    </xf>
    <xf numFmtId="0" fontId="8" fillId="48" borderId="68" xfId="0" applyFont="1" applyFill="1" applyBorder="1" applyAlignment="1">
      <alignment/>
    </xf>
    <xf numFmtId="0" fontId="124" fillId="0" borderId="0" xfId="0" applyFont="1" applyAlignment="1">
      <alignment horizontal="center"/>
    </xf>
    <xf numFmtId="43" fontId="125" fillId="0" borderId="0" xfId="57" applyFont="1" applyAlignment="1">
      <alignment horizontal="center"/>
    </xf>
    <xf numFmtId="0" fontId="125" fillId="0" borderId="0" xfId="0" applyFont="1" applyAlignment="1">
      <alignment horizontal="center"/>
    </xf>
    <xf numFmtId="0" fontId="123" fillId="0" borderId="42" xfId="0" applyFont="1" applyFill="1" applyBorder="1" applyAlignment="1">
      <alignment wrapText="1"/>
    </xf>
    <xf numFmtId="172" fontId="0" fillId="34" borderId="29" xfId="57" applyNumberFormat="1" applyFont="1" applyFill="1" applyBorder="1" applyAlignment="1">
      <alignment vertical="center"/>
    </xf>
    <xf numFmtId="172" fontId="9" fillId="0" borderId="59" xfId="57" applyNumberFormat="1" applyFont="1" applyFill="1" applyBorder="1" applyAlignment="1">
      <alignment/>
    </xf>
    <xf numFmtId="165" fontId="126" fillId="33" borderId="2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172" fontId="5" fillId="0" borderId="0" xfId="57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72" fontId="0" fillId="0" borderId="26" xfId="57" applyNumberFormat="1" applyFont="1" applyFill="1" applyBorder="1" applyAlignment="1">
      <alignment vertical="center"/>
    </xf>
    <xf numFmtId="172" fontId="0" fillId="0" borderId="57" xfId="57" applyNumberFormat="1" applyFont="1" applyFill="1" applyBorder="1" applyAlignment="1">
      <alignment vertical="center"/>
    </xf>
    <xf numFmtId="0" fontId="23" fillId="47" borderId="64" xfId="0" applyFont="1" applyFill="1" applyBorder="1" applyAlignment="1">
      <alignment vertical="center"/>
    </xf>
    <xf numFmtId="0" fontId="0" fillId="47" borderId="65" xfId="0" applyFont="1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3" fontId="3" fillId="0" borderId="0" xfId="0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vertical="center"/>
    </xf>
    <xf numFmtId="43" fontId="6" fillId="0" borderId="0" xfId="57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57" xfId="0" applyFill="1" applyBorder="1" applyAlignment="1">
      <alignment/>
    </xf>
    <xf numFmtId="0" fontId="123" fillId="19" borderId="29" xfId="0" applyFont="1" applyFill="1" applyBorder="1" applyAlignment="1">
      <alignment/>
    </xf>
    <xf numFmtId="0" fontId="124" fillId="19" borderId="26" xfId="0" applyFont="1" applyFill="1" applyBorder="1" applyAlignment="1">
      <alignment/>
    </xf>
    <xf numFmtId="0" fontId="0" fillId="0" borderId="29" xfId="0" applyFont="1" applyBorder="1" applyAlignment="1">
      <alignment vertical="center"/>
    </xf>
    <xf numFmtId="0" fontId="3" fillId="40" borderId="58" xfId="0" applyFont="1" applyFill="1" applyBorder="1" applyAlignment="1">
      <alignment vertical="center"/>
    </xf>
    <xf numFmtId="172" fontId="0" fillId="0" borderId="29" xfId="57" applyNumberFormat="1" applyFont="1" applyBorder="1" applyAlignment="1">
      <alignment vertical="center"/>
    </xf>
    <xf numFmtId="172" fontId="3" fillId="45" borderId="12" xfId="57" applyNumberFormat="1" applyFont="1" applyFill="1" applyBorder="1" applyAlignment="1">
      <alignment vertical="center"/>
    </xf>
    <xf numFmtId="0" fontId="0" fillId="45" borderId="29" xfId="0" applyFont="1" applyFill="1" applyBorder="1" applyAlignment="1">
      <alignment vertical="center"/>
    </xf>
    <xf numFmtId="0" fontId="0" fillId="0" borderId="60" xfId="0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left" vertical="center" indent="1"/>
    </xf>
    <xf numFmtId="0" fontId="3" fillId="33" borderId="59" xfId="0" applyFont="1" applyFill="1" applyBorder="1" applyAlignment="1">
      <alignment horizontal="right" vertical="center" indent="1"/>
    </xf>
    <xf numFmtId="0" fontId="0" fillId="0" borderId="58" xfId="0" applyFont="1" applyBorder="1" applyAlignment="1">
      <alignment horizontal="left" vertical="center"/>
    </xf>
    <xf numFmtId="0" fontId="3" fillId="33" borderId="29" xfId="0" applyFont="1" applyFill="1" applyBorder="1" applyAlignment="1">
      <alignment horizontal="right" vertical="center"/>
    </xf>
    <xf numFmtId="0" fontId="3" fillId="18" borderId="69" xfId="110" applyFont="1" applyFill="1" applyBorder="1" applyAlignment="1">
      <alignment horizontal="center" vertical="center"/>
      <protection/>
    </xf>
    <xf numFmtId="0" fontId="3" fillId="18" borderId="22" xfId="110" applyFont="1" applyFill="1" applyBorder="1" applyAlignment="1">
      <alignment horizontal="center" vertical="center"/>
      <protection/>
    </xf>
    <xf numFmtId="0" fontId="3" fillId="18" borderId="46" xfId="110" applyFont="1" applyFill="1" applyBorder="1" applyAlignment="1">
      <alignment horizontal="center" vertical="center"/>
      <protection/>
    </xf>
    <xf numFmtId="43" fontId="3" fillId="18" borderId="23" xfId="81" applyNumberFormat="1" applyFont="1" applyFill="1" applyBorder="1" applyAlignment="1">
      <alignment vertical="center"/>
    </xf>
    <xf numFmtId="0" fontId="3" fillId="18" borderId="70" xfId="110" applyFont="1" applyFill="1" applyBorder="1" applyAlignment="1">
      <alignment horizontal="center" vertical="center"/>
      <protection/>
    </xf>
    <xf numFmtId="0" fontId="14" fillId="0" borderId="58" xfId="110" applyFont="1" applyFill="1" applyBorder="1" applyAlignment="1">
      <alignment horizontal="center" vertical="center"/>
      <protection/>
    </xf>
    <xf numFmtId="0" fontId="3" fillId="41" borderId="29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4" fillId="49" borderId="58" xfId="0" applyFont="1" applyFill="1" applyBorder="1" applyAlignment="1">
      <alignment horizontal="center" vertical="center"/>
    </xf>
    <xf numFmtId="9" fontId="128" fillId="0" borderId="42" xfId="0" applyNumberFormat="1" applyFont="1" applyBorder="1" applyAlignment="1">
      <alignment horizontal="center" vertical="center"/>
    </xf>
    <xf numFmtId="0" fontId="128" fillId="0" borderId="42" xfId="0" applyFont="1" applyBorder="1" applyAlignment="1">
      <alignment horizontal="center" vertical="center"/>
    </xf>
    <xf numFmtId="0" fontId="125" fillId="0" borderId="0" xfId="0" applyFont="1" applyAlignment="1">
      <alignment/>
    </xf>
    <xf numFmtId="172" fontId="128" fillId="0" borderId="42" xfId="57" applyNumberFormat="1" applyFont="1" applyBorder="1" applyAlignment="1">
      <alignment horizontal="center" vertical="center"/>
    </xf>
    <xf numFmtId="0" fontId="124" fillId="0" borderId="0" xfId="0" applyFont="1" applyAlignment="1">
      <alignment/>
    </xf>
    <xf numFmtId="0" fontId="129" fillId="37" borderId="44" xfId="0" applyFont="1" applyFill="1" applyBorder="1" applyAlignment="1">
      <alignment vertical="center" wrapText="1"/>
    </xf>
    <xf numFmtId="172" fontId="124" fillId="0" borderId="0" xfId="57" applyNumberFormat="1" applyFont="1" applyBorder="1" applyAlignment="1">
      <alignment vertical="center"/>
    </xf>
    <xf numFmtId="172" fontId="124" fillId="0" borderId="15" xfId="57" applyNumberFormat="1" applyFont="1" applyBorder="1" applyAlignment="1">
      <alignment vertical="center"/>
    </xf>
    <xf numFmtId="172" fontId="124" fillId="37" borderId="26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/>
    </xf>
    <xf numFmtId="172" fontId="0" fillId="39" borderId="10" xfId="57" applyNumberFormat="1" applyFont="1" applyFill="1" applyBorder="1" applyAlignment="1">
      <alignment horizontal="center" vertical="center"/>
    </xf>
    <xf numFmtId="172" fontId="0" fillId="39" borderId="29" xfId="0" applyNumberFormat="1" applyFill="1" applyBorder="1" applyAlignment="1">
      <alignment horizontal="center" vertical="center" wrapText="1"/>
    </xf>
    <xf numFmtId="172" fontId="124" fillId="39" borderId="29" xfId="57" applyNumberFormat="1" applyFont="1" applyFill="1" applyBorder="1" applyAlignment="1">
      <alignment vertical="center"/>
    </xf>
    <xf numFmtId="0" fontId="123" fillId="0" borderId="0" xfId="0" applyFont="1" applyFill="1" applyAlignment="1">
      <alignment/>
    </xf>
    <xf numFmtId="172" fontId="123" fillId="33" borderId="57" xfId="57" applyNumberFormat="1" applyFont="1" applyFill="1" applyBorder="1" applyAlignment="1">
      <alignment vertical="center"/>
    </xf>
    <xf numFmtId="172" fontId="124" fillId="0" borderId="71" xfId="57" applyNumberFormat="1" applyFont="1" applyFill="1" applyBorder="1" applyAlignment="1">
      <alignment vertical="center"/>
    </xf>
    <xf numFmtId="172" fontId="124" fillId="0" borderId="50" xfId="57" applyNumberFormat="1" applyFont="1" applyFill="1" applyBorder="1" applyAlignment="1">
      <alignment vertical="center"/>
    </xf>
    <xf numFmtId="172" fontId="124" fillId="0" borderId="16" xfId="57" applyNumberFormat="1" applyFont="1" applyFill="1" applyBorder="1" applyAlignment="1">
      <alignment vertical="center"/>
    </xf>
    <xf numFmtId="172" fontId="123" fillId="33" borderId="29" xfId="57" applyNumberFormat="1" applyFont="1" applyFill="1" applyBorder="1" applyAlignment="1">
      <alignment vertical="center"/>
    </xf>
    <xf numFmtId="0" fontId="130" fillId="37" borderId="42" xfId="106" applyFont="1" applyFill="1" applyBorder="1">
      <alignment/>
      <protection/>
    </xf>
    <xf numFmtId="0" fontId="131" fillId="0" borderId="0" xfId="106" applyFont="1" applyBorder="1" applyAlignment="1">
      <alignment horizontal="right"/>
      <protection/>
    </xf>
    <xf numFmtId="0" fontId="124" fillId="0" borderId="0" xfId="0" applyFont="1" applyBorder="1" applyAlignment="1">
      <alignment/>
    </xf>
    <xf numFmtId="43" fontId="3" fillId="0" borderId="0" xfId="57" applyNumberFormat="1" applyFont="1" applyFill="1" applyAlignment="1">
      <alignment vertical="center"/>
    </xf>
    <xf numFmtId="0" fontId="0" fillId="0" borderId="6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/>
    </xf>
    <xf numFmtId="172" fontId="124" fillId="49" borderId="50" xfId="57" applyNumberFormat="1" applyFont="1" applyFill="1" applyBorder="1" applyAlignment="1" applyProtection="1">
      <alignment vertical="center"/>
      <protection locked="0"/>
    </xf>
    <xf numFmtId="0" fontId="25" fillId="49" borderId="42" xfId="0" applyFont="1" applyFill="1" applyBorder="1" applyAlignment="1" applyProtection="1">
      <alignment vertical="center" wrapText="1"/>
      <protection locked="0"/>
    </xf>
    <xf numFmtId="172" fontId="124" fillId="49" borderId="41" xfId="57" applyNumberFormat="1" applyFont="1" applyFill="1" applyBorder="1" applyAlignment="1" applyProtection="1">
      <alignment/>
      <protection locked="0"/>
    </xf>
    <xf numFmtId="172" fontId="124" fillId="49" borderId="42" xfId="57" applyNumberFormat="1" applyFont="1" applyFill="1" applyBorder="1" applyAlignment="1" applyProtection="1">
      <alignment/>
      <protection locked="0"/>
    </xf>
    <xf numFmtId="172" fontId="124" fillId="49" borderId="45" xfId="57" applyNumberFormat="1" applyFont="1" applyFill="1" applyBorder="1" applyAlignment="1" applyProtection="1">
      <alignment/>
      <protection locked="0"/>
    </xf>
    <xf numFmtId="172" fontId="124" fillId="49" borderId="55" xfId="57" applyNumberFormat="1" applyFont="1" applyFill="1" applyBorder="1" applyAlignment="1" applyProtection="1">
      <alignment/>
      <protection locked="0"/>
    </xf>
    <xf numFmtId="0" fontId="3" fillId="49" borderId="42" xfId="106" applyFont="1" applyFill="1" applyBorder="1" applyProtection="1">
      <alignment/>
      <protection locked="0"/>
    </xf>
    <xf numFmtId="43" fontId="3" fillId="49" borderId="42" xfId="57" applyFont="1" applyFill="1" applyBorder="1" applyAlignment="1" applyProtection="1">
      <alignment/>
      <protection locked="0"/>
    </xf>
    <xf numFmtId="0" fontId="0" fillId="49" borderId="42" xfId="106" applyFont="1" applyFill="1" applyBorder="1" applyAlignment="1" applyProtection="1">
      <alignment horizontal="right"/>
      <protection locked="0"/>
    </xf>
    <xf numFmtId="43" fontId="0" fillId="49" borderId="42" xfId="57" applyFont="1" applyFill="1" applyBorder="1" applyAlignment="1" applyProtection="1">
      <alignment/>
      <protection locked="0"/>
    </xf>
    <xf numFmtId="0" fontId="120" fillId="49" borderId="40" xfId="0" applyFont="1" applyFill="1" applyBorder="1" applyAlignment="1" applyProtection="1">
      <alignment/>
      <protection locked="0"/>
    </xf>
    <xf numFmtId="0" fontId="77" fillId="49" borderId="41" xfId="0" applyFont="1" applyFill="1" applyBorder="1" applyAlignment="1" applyProtection="1">
      <alignment wrapText="1"/>
      <protection locked="0"/>
    </xf>
    <xf numFmtId="172" fontId="120" fillId="49" borderId="42" xfId="66" applyNumberFormat="1" applyFont="1" applyFill="1" applyBorder="1" applyAlignment="1" applyProtection="1">
      <alignment/>
      <protection locked="0"/>
    </xf>
    <xf numFmtId="0" fontId="120" fillId="49" borderId="41" xfId="0" applyFont="1" applyFill="1" applyBorder="1" applyAlignment="1" applyProtection="1">
      <alignment/>
      <protection locked="0"/>
    </xf>
    <xf numFmtId="172" fontId="120" fillId="49" borderId="42" xfId="57" applyNumberFormat="1" applyFont="1" applyFill="1" applyBorder="1" applyAlignment="1" applyProtection="1">
      <alignment/>
      <protection locked="0"/>
    </xf>
    <xf numFmtId="177" fontId="120" fillId="49" borderId="42" xfId="66" applyNumberFormat="1" applyFont="1" applyFill="1" applyBorder="1" applyAlignment="1" applyProtection="1">
      <alignment/>
      <protection locked="0"/>
    </xf>
    <xf numFmtId="177" fontId="77" fillId="49" borderId="42" xfId="66" applyNumberFormat="1" applyFont="1" applyFill="1" applyBorder="1" applyAlignment="1" applyProtection="1">
      <alignment horizontal="center"/>
      <protection locked="0"/>
    </xf>
    <xf numFmtId="172" fontId="77" fillId="49" borderId="42" xfId="66" applyNumberFormat="1" applyFont="1" applyFill="1" applyBorder="1" applyAlignment="1" applyProtection="1">
      <alignment horizontal="center"/>
      <protection locked="0"/>
    </xf>
    <xf numFmtId="177" fontId="120" fillId="49" borderId="43" xfId="66" applyNumberFormat="1" applyFont="1" applyFill="1" applyBorder="1" applyAlignment="1" applyProtection="1">
      <alignment/>
      <protection locked="0"/>
    </xf>
    <xf numFmtId="0" fontId="0" fillId="49" borderId="72" xfId="110" applyFont="1" applyFill="1" applyBorder="1" applyAlignment="1" applyProtection="1">
      <alignment vertical="center"/>
      <protection locked="0"/>
    </xf>
    <xf numFmtId="43" fontId="0" fillId="49" borderId="32" xfId="81" applyFont="1" applyFill="1" applyBorder="1" applyAlignment="1" applyProtection="1">
      <alignment vertical="center"/>
      <protection locked="0"/>
    </xf>
    <xf numFmtId="0" fontId="0" fillId="49" borderId="35" xfId="110" applyFont="1" applyFill="1" applyBorder="1" applyAlignment="1" applyProtection="1">
      <alignment vertical="center"/>
      <protection locked="0"/>
    </xf>
    <xf numFmtId="43" fontId="0" fillId="49" borderId="37" xfId="81" applyFont="1" applyFill="1" applyBorder="1" applyAlignment="1" applyProtection="1">
      <alignment vertical="center"/>
      <protection locked="0"/>
    </xf>
    <xf numFmtId="43" fontId="0" fillId="49" borderId="42" xfId="81" applyFont="1" applyFill="1" applyBorder="1" applyAlignment="1" applyProtection="1">
      <alignment vertical="center"/>
      <protection locked="0"/>
    </xf>
    <xf numFmtId="0" fontId="0" fillId="49" borderId="32" xfId="110" applyFont="1" applyFill="1" applyBorder="1" applyAlignment="1" applyProtection="1">
      <alignment horizontal="center" vertical="center"/>
      <protection locked="0"/>
    </xf>
    <xf numFmtId="0" fontId="0" fillId="49" borderId="33" xfId="110" applyFont="1" applyFill="1" applyBorder="1" applyAlignment="1" applyProtection="1">
      <alignment horizontal="center" vertical="center"/>
      <protection locked="0"/>
    </xf>
    <xf numFmtId="0" fontId="0" fillId="49" borderId="37" xfId="110" applyFont="1" applyFill="1" applyBorder="1" applyAlignment="1" applyProtection="1">
      <alignment horizontal="center" vertical="center"/>
      <protection locked="0"/>
    </xf>
    <xf numFmtId="0" fontId="0" fillId="49" borderId="38" xfId="110" applyFont="1" applyFill="1" applyBorder="1" applyAlignment="1" applyProtection="1">
      <alignment horizontal="center" vertical="center"/>
      <protection locked="0"/>
    </xf>
    <xf numFmtId="0" fontId="0" fillId="49" borderId="42" xfId="110" applyFill="1" applyBorder="1" applyAlignment="1" applyProtection="1">
      <alignment horizontal="center" vertical="center"/>
      <protection locked="0"/>
    </xf>
    <xf numFmtId="0" fontId="0" fillId="49" borderId="43" xfId="110" applyFill="1" applyBorder="1" applyAlignment="1" applyProtection="1">
      <alignment horizontal="center" vertical="center"/>
      <protection locked="0"/>
    </xf>
    <xf numFmtId="0" fontId="0" fillId="49" borderId="47" xfId="110" applyFill="1" applyBorder="1" applyAlignment="1" applyProtection="1">
      <alignment horizontal="center" vertical="center"/>
      <protection locked="0"/>
    </xf>
    <xf numFmtId="0" fontId="0" fillId="49" borderId="20" xfId="110" applyFill="1" applyBorder="1" applyAlignment="1" applyProtection="1">
      <alignment horizontal="center" vertical="center"/>
      <protection locked="0"/>
    </xf>
    <xf numFmtId="0" fontId="0" fillId="49" borderId="40" xfId="110" applyFont="1" applyFill="1" applyBorder="1" applyAlignment="1" applyProtection="1">
      <alignment vertical="center"/>
      <protection locked="0"/>
    </xf>
    <xf numFmtId="43" fontId="0" fillId="49" borderId="42" xfId="81" applyFont="1" applyFill="1" applyBorder="1" applyAlignment="1" applyProtection="1">
      <alignment vertical="center"/>
      <protection locked="0"/>
    </xf>
    <xf numFmtId="0" fontId="0" fillId="49" borderId="54" xfId="110" applyFont="1" applyFill="1" applyBorder="1" applyAlignment="1" applyProtection="1">
      <alignment vertical="center"/>
      <protection locked="0"/>
    </xf>
    <xf numFmtId="43" fontId="0" fillId="49" borderId="47" xfId="81" applyFont="1" applyFill="1" applyBorder="1" applyAlignment="1" applyProtection="1">
      <alignment vertical="center"/>
      <protection locked="0"/>
    </xf>
    <xf numFmtId="0" fontId="0" fillId="49" borderId="54" xfId="110" applyFill="1" applyBorder="1" applyAlignment="1" applyProtection="1">
      <alignment vertical="center"/>
      <protection locked="0"/>
    </xf>
    <xf numFmtId="0" fontId="0" fillId="49" borderId="37" xfId="110" applyFill="1" applyBorder="1" applyAlignment="1" applyProtection="1">
      <alignment horizontal="center" vertical="center"/>
      <protection locked="0"/>
    </xf>
    <xf numFmtId="0" fontId="0" fillId="49" borderId="38" xfId="110" applyFill="1" applyBorder="1" applyAlignment="1" applyProtection="1">
      <alignment horizontal="center" vertical="center"/>
      <protection locked="0"/>
    </xf>
    <xf numFmtId="0" fontId="0" fillId="49" borderId="53" xfId="110" applyFill="1" applyBorder="1" applyAlignment="1" applyProtection="1">
      <alignment horizontal="center" vertical="center"/>
      <protection locked="0"/>
    </xf>
    <xf numFmtId="0" fontId="0" fillId="49" borderId="21" xfId="110" applyFill="1" applyBorder="1" applyAlignment="1" applyProtection="1">
      <alignment horizontal="center" vertical="center"/>
      <protection locked="0"/>
    </xf>
    <xf numFmtId="172" fontId="0" fillId="49" borderId="61" xfId="57" applyNumberFormat="1" applyFont="1" applyFill="1" applyBorder="1" applyAlignment="1" applyProtection="1">
      <alignment/>
      <protection locked="0"/>
    </xf>
    <xf numFmtId="178" fontId="120" fillId="49" borderId="42" xfId="0" applyNumberFormat="1" applyFont="1" applyFill="1" applyBorder="1" applyAlignment="1" applyProtection="1">
      <alignment/>
      <protection locked="0"/>
    </xf>
    <xf numFmtId="178" fontId="120" fillId="49" borderId="42" xfId="66" applyNumberFormat="1" applyFont="1" applyFill="1" applyBorder="1" applyAlignment="1" applyProtection="1">
      <alignment/>
      <protection locked="0"/>
    </xf>
    <xf numFmtId="2" fontId="120" fillId="49" borderId="43" xfId="66" applyNumberFormat="1" applyFont="1" applyFill="1" applyBorder="1" applyAlignment="1" applyProtection="1">
      <alignment/>
      <protection locked="0"/>
    </xf>
    <xf numFmtId="0" fontId="18" fillId="0" borderId="11" xfId="0" applyFont="1" applyBorder="1" applyAlignment="1">
      <alignment vertical="center" wrapText="1"/>
    </xf>
    <xf numFmtId="172" fontId="35" fillId="50" borderId="42" xfId="72" applyNumberFormat="1" applyFont="1" applyFill="1" applyBorder="1" applyAlignment="1" applyProtection="1">
      <alignment/>
      <protection locked="0"/>
    </xf>
    <xf numFmtId="0" fontId="35" fillId="50" borderId="41" xfId="0" applyFont="1" applyFill="1" applyBorder="1" applyAlignment="1" applyProtection="1">
      <alignment/>
      <protection locked="0"/>
    </xf>
    <xf numFmtId="0" fontId="118" fillId="49" borderId="40" xfId="0" applyFont="1" applyFill="1" applyBorder="1" applyAlignment="1" applyProtection="1">
      <alignment/>
      <protection locked="0"/>
    </xf>
    <xf numFmtId="0" fontId="0" fillId="49" borderId="41" xfId="0" applyFill="1" applyBorder="1" applyAlignment="1" applyProtection="1">
      <alignment vertical="center" wrapText="1"/>
      <protection locked="0"/>
    </xf>
    <xf numFmtId="0" fontId="3" fillId="33" borderId="47" xfId="0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49" borderId="42" xfId="0" applyFill="1" applyBorder="1" applyAlignment="1" applyProtection="1">
      <alignment vertical="center"/>
      <protection locked="0"/>
    </xf>
    <xf numFmtId="0" fontId="2" fillId="40" borderId="26" xfId="0" applyFont="1" applyFill="1" applyBorder="1" applyAlignment="1">
      <alignment vertical="center" wrapText="1"/>
    </xf>
    <xf numFmtId="0" fontId="17" fillId="51" borderId="5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18" fillId="0" borderId="43" xfId="0" applyFont="1" applyBorder="1" applyAlignment="1">
      <alignment horizontal="center" wrapText="1"/>
    </xf>
    <xf numFmtId="172" fontId="120" fillId="34" borderId="20" xfId="0" applyNumberFormat="1" applyFont="1" applyFill="1" applyBorder="1" applyAlignment="1">
      <alignment wrapText="1"/>
    </xf>
    <xf numFmtId="172" fontId="0" fillId="42" borderId="0" xfId="66" applyNumberFormat="1" applyFont="1" applyFill="1" applyBorder="1" applyAlignment="1">
      <alignment/>
    </xf>
    <xf numFmtId="172" fontId="120" fillId="42" borderId="0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120" fillId="49" borderId="54" xfId="0" applyFont="1" applyFill="1" applyBorder="1" applyAlignment="1" applyProtection="1">
      <alignment/>
      <protection locked="0"/>
    </xf>
    <xf numFmtId="0" fontId="120" fillId="49" borderId="15" xfId="0" applyFont="1" applyFill="1" applyBorder="1" applyAlignment="1" applyProtection="1">
      <alignment/>
      <protection locked="0"/>
    </xf>
    <xf numFmtId="172" fontId="120" fillId="49" borderId="47" xfId="66" applyNumberFormat="1" applyFont="1" applyFill="1" applyBorder="1" applyAlignment="1" applyProtection="1">
      <alignment/>
      <protection locked="0"/>
    </xf>
    <xf numFmtId="172" fontId="120" fillId="44" borderId="47" xfId="66" applyNumberFormat="1" applyFont="1" applyFill="1" applyBorder="1" applyAlignment="1">
      <alignment/>
    </xf>
    <xf numFmtId="172" fontId="120" fillId="34" borderId="47" xfId="66" applyNumberFormat="1" applyFont="1" applyFill="1" applyBorder="1" applyAlignment="1">
      <alignment/>
    </xf>
    <xf numFmtId="177" fontId="120" fillId="49" borderId="47" xfId="66" applyNumberFormat="1" applyFont="1" applyFill="1" applyBorder="1" applyAlignment="1" applyProtection="1">
      <alignment/>
      <protection locked="0"/>
    </xf>
    <xf numFmtId="178" fontId="120" fillId="49" borderId="47" xfId="66" applyNumberFormat="1" applyFont="1" applyFill="1" applyBorder="1" applyAlignment="1" applyProtection="1">
      <alignment/>
      <protection locked="0"/>
    </xf>
    <xf numFmtId="172" fontId="120" fillId="34" borderId="47" xfId="0" applyNumberFormat="1" applyFont="1" applyFill="1" applyBorder="1" applyAlignment="1">
      <alignment/>
    </xf>
    <xf numFmtId="2" fontId="120" fillId="49" borderId="20" xfId="66" applyNumberFormat="1" applyFont="1" applyFill="1" applyBorder="1" applyAlignment="1" applyProtection="1">
      <alignment/>
      <protection locked="0"/>
    </xf>
    <xf numFmtId="0" fontId="120" fillId="49" borderId="35" xfId="0" applyFont="1" applyFill="1" applyBorder="1" applyAlignment="1" applyProtection="1">
      <alignment/>
      <protection locked="0"/>
    </xf>
    <xf numFmtId="0" fontId="120" fillId="49" borderId="36" xfId="0" applyFont="1" applyFill="1" applyBorder="1" applyAlignment="1" applyProtection="1">
      <alignment/>
      <protection locked="0"/>
    </xf>
    <xf numFmtId="172" fontId="120" fillId="49" borderId="37" xfId="66" applyNumberFormat="1" applyFont="1" applyFill="1" applyBorder="1" applyAlignment="1" applyProtection="1">
      <alignment/>
      <protection locked="0"/>
    </xf>
    <xf numFmtId="172" fontId="120" fillId="44" borderId="37" xfId="66" applyNumberFormat="1" applyFont="1" applyFill="1" applyBorder="1" applyAlignment="1">
      <alignment/>
    </xf>
    <xf numFmtId="172" fontId="120" fillId="34" borderId="37" xfId="66" applyNumberFormat="1" applyFont="1" applyFill="1" applyBorder="1" applyAlignment="1">
      <alignment/>
    </xf>
    <xf numFmtId="177" fontId="120" fillId="49" borderId="37" xfId="66" applyNumberFormat="1" applyFont="1" applyFill="1" applyBorder="1" applyAlignment="1" applyProtection="1">
      <alignment/>
      <protection locked="0"/>
    </xf>
    <xf numFmtId="178" fontId="120" fillId="49" borderId="37" xfId="66" applyNumberFormat="1" applyFont="1" applyFill="1" applyBorder="1" applyAlignment="1" applyProtection="1">
      <alignment/>
      <protection locked="0"/>
    </xf>
    <xf numFmtId="172" fontId="120" fillId="34" borderId="37" xfId="0" applyNumberFormat="1" applyFont="1" applyFill="1" applyBorder="1" applyAlignment="1">
      <alignment/>
    </xf>
    <xf numFmtId="2" fontId="120" fillId="49" borderId="38" xfId="66" applyNumberFormat="1" applyFont="1" applyFill="1" applyBorder="1" applyAlignment="1" applyProtection="1">
      <alignment/>
      <protection locked="0"/>
    </xf>
    <xf numFmtId="172" fontId="120" fillId="34" borderId="38" xfId="0" applyNumberFormat="1" applyFont="1" applyFill="1" applyBorder="1" applyAlignment="1">
      <alignment wrapText="1"/>
    </xf>
    <xf numFmtId="172" fontId="120" fillId="34" borderId="39" xfId="66" applyNumberFormat="1" applyFont="1" applyFill="1" applyBorder="1" applyAlignment="1">
      <alignment wrapText="1"/>
    </xf>
    <xf numFmtId="0" fontId="14" fillId="49" borderId="18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40" borderId="0" xfId="0" applyFont="1" applyFill="1" applyBorder="1" applyAlignment="1">
      <alignment vertical="center"/>
    </xf>
    <xf numFmtId="0" fontId="0" fillId="45" borderId="12" xfId="0" applyFont="1" applyFill="1" applyBorder="1" applyAlignment="1">
      <alignment vertical="center"/>
    </xf>
    <xf numFmtId="0" fontId="3" fillId="33" borderId="57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 indent="1"/>
    </xf>
    <xf numFmtId="0" fontId="0" fillId="37" borderId="0" xfId="106" applyFill="1" applyBorder="1">
      <alignment/>
      <protection/>
    </xf>
    <xf numFmtId="43" fontId="3" fillId="49" borderId="0" xfId="57" applyFont="1" applyFill="1" applyBorder="1" applyAlignment="1" applyProtection="1">
      <alignment/>
      <protection locked="0"/>
    </xf>
    <xf numFmtId="43" fontId="0" fillId="49" borderId="0" xfId="57" applyFon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8" fillId="49" borderId="0" xfId="0" applyFont="1" applyFill="1" applyBorder="1" applyAlignment="1" applyProtection="1">
      <alignment wrapText="1"/>
      <protection locked="0"/>
    </xf>
    <xf numFmtId="0" fontId="0" fillId="49" borderId="0" xfId="0" applyFill="1" applyBorder="1" applyAlignment="1" applyProtection="1">
      <alignment horizontal="left" wrapText="1" indent="2"/>
      <protection locked="0"/>
    </xf>
    <xf numFmtId="0" fontId="0" fillId="49" borderId="0" xfId="0" applyFill="1" applyBorder="1" applyAlignment="1" applyProtection="1">
      <alignment horizontal="left" vertical="top" wrapText="1" indent="2"/>
      <protection locked="0"/>
    </xf>
    <xf numFmtId="0" fontId="17" fillId="49" borderId="0" xfId="0" applyFont="1" applyFill="1" applyBorder="1" applyAlignment="1" applyProtection="1">
      <alignment wrapText="1"/>
      <protection locked="0"/>
    </xf>
    <xf numFmtId="172" fontId="124" fillId="49" borderId="43" xfId="57" applyNumberFormat="1" applyFont="1" applyFill="1" applyBorder="1" applyAlignment="1" applyProtection="1">
      <alignment/>
      <protection locked="0"/>
    </xf>
    <xf numFmtId="172" fontId="124" fillId="49" borderId="52" xfId="57" applyNumberFormat="1" applyFont="1" applyFill="1" applyBorder="1" applyAlignment="1" applyProtection="1">
      <alignment/>
      <protection locked="0"/>
    </xf>
    <xf numFmtId="0" fontId="3" fillId="0" borderId="67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118" fillId="40" borderId="69" xfId="0" applyFont="1" applyFill="1" applyBorder="1" applyAlignment="1" applyProtection="1">
      <alignment/>
      <protection locked="0"/>
    </xf>
    <xf numFmtId="0" fontId="118" fillId="40" borderId="56" xfId="0" applyFont="1" applyFill="1" applyBorder="1" applyAlignment="1" applyProtection="1">
      <alignment/>
      <protection locked="0"/>
    </xf>
    <xf numFmtId="172" fontId="118" fillId="40" borderId="22" xfId="66" applyNumberFormat="1" applyFont="1" applyFill="1" applyBorder="1" applyAlignment="1" applyProtection="1">
      <alignment/>
      <protection locked="0"/>
    </xf>
    <xf numFmtId="172" fontId="118" fillId="40" borderId="22" xfId="66" applyNumberFormat="1" applyFont="1" applyFill="1" applyBorder="1" applyAlignment="1">
      <alignment/>
    </xf>
    <xf numFmtId="177" fontId="118" fillId="40" borderId="22" xfId="66" applyNumberFormat="1" applyFont="1" applyFill="1" applyBorder="1" applyAlignment="1" applyProtection="1">
      <alignment/>
      <protection locked="0"/>
    </xf>
    <xf numFmtId="172" fontId="118" fillId="40" borderId="22" xfId="0" applyNumberFormat="1" applyFont="1" applyFill="1" applyBorder="1" applyAlignment="1">
      <alignment/>
    </xf>
    <xf numFmtId="172" fontId="118" fillId="40" borderId="23" xfId="66" applyNumberFormat="1" applyFont="1" applyFill="1" applyBorder="1" applyAlignment="1">
      <alignment wrapText="1"/>
    </xf>
    <xf numFmtId="172" fontId="3" fillId="0" borderId="17" xfId="57" applyNumberFormat="1" applyFont="1" applyBorder="1" applyAlignment="1">
      <alignment horizontal="center" vertical="center"/>
    </xf>
    <xf numFmtId="172" fontId="3" fillId="0" borderId="17" xfId="57" applyNumberFormat="1" applyFont="1" applyFill="1" applyBorder="1" applyAlignment="1">
      <alignment horizontal="center" vertical="center"/>
    </xf>
    <xf numFmtId="0" fontId="123" fillId="0" borderId="58" xfId="0" applyFont="1" applyBorder="1" applyAlignment="1">
      <alignment vertical="center"/>
    </xf>
    <xf numFmtId="0" fontId="124" fillId="0" borderId="62" xfId="0" applyFont="1" applyFill="1" applyBorder="1" applyAlignment="1">
      <alignment vertical="center"/>
    </xf>
    <xf numFmtId="0" fontId="124" fillId="0" borderId="62" xfId="0" applyFont="1" applyBorder="1" applyAlignment="1">
      <alignment vertical="center"/>
    </xf>
    <xf numFmtId="0" fontId="132" fillId="0" borderId="62" xfId="0" applyFont="1" applyBorder="1" applyAlignment="1">
      <alignment vertical="center"/>
    </xf>
    <xf numFmtId="0" fontId="132" fillId="0" borderId="6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49" borderId="72" xfId="0" applyFont="1" applyFill="1" applyBorder="1" applyAlignment="1" applyProtection="1">
      <alignment vertical="center"/>
      <protection locked="0"/>
    </xf>
    <xf numFmtId="0" fontId="0" fillId="49" borderId="40" xfId="0" applyFont="1" applyFill="1" applyBorder="1" applyAlignment="1" applyProtection="1">
      <alignment vertical="center"/>
      <protection locked="0"/>
    </xf>
    <xf numFmtId="0" fontId="0" fillId="49" borderId="51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horizontal="center" vertical="center"/>
    </xf>
    <xf numFmtId="172" fontId="3" fillId="34" borderId="59" xfId="57" applyNumberFormat="1" applyFont="1" applyFill="1" applyBorder="1" applyAlignment="1">
      <alignment vertical="center"/>
    </xf>
    <xf numFmtId="172" fontId="0" fillId="0" borderId="69" xfId="57" applyNumberFormat="1" applyFont="1" applyFill="1" applyBorder="1" applyAlignment="1">
      <alignment vertical="center"/>
    </xf>
    <xf numFmtId="172" fontId="0" fillId="0" borderId="22" xfId="57" applyNumberFormat="1" applyFont="1" applyFill="1" applyBorder="1" applyAlignment="1">
      <alignment vertical="center"/>
    </xf>
    <xf numFmtId="172" fontId="0" fillId="49" borderId="61" xfId="57" applyNumberFormat="1" applyFont="1" applyFill="1" applyBorder="1" applyAlignment="1" applyProtection="1">
      <alignment horizontal="center"/>
      <protection locked="0"/>
    </xf>
    <xf numFmtId="172" fontId="0" fillId="49" borderId="42" xfId="57" applyNumberFormat="1" applyFont="1" applyFill="1" applyBorder="1" applyAlignment="1" applyProtection="1">
      <alignment horizontal="center"/>
      <protection locked="0"/>
    </xf>
    <xf numFmtId="2" fontId="0" fillId="47" borderId="61" xfId="57" applyNumberFormat="1" applyFont="1" applyFill="1" applyBorder="1" applyAlignment="1">
      <alignment/>
    </xf>
    <xf numFmtId="0" fontId="0" fillId="0" borderId="7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74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172" fontId="0" fillId="0" borderId="26" xfId="57" applyNumberFormat="1" applyFont="1" applyBorder="1" applyAlignment="1">
      <alignment vertical="center"/>
    </xf>
    <xf numFmtId="172" fontId="0" fillId="0" borderId="57" xfId="57" applyNumberFormat="1" applyFont="1" applyBorder="1" applyAlignment="1">
      <alignment vertical="center"/>
    </xf>
    <xf numFmtId="172" fontId="0" fillId="0" borderId="10" xfId="57" applyNumberFormat="1" applyFont="1" applyBorder="1" applyAlignment="1">
      <alignment vertical="center"/>
    </xf>
    <xf numFmtId="0" fontId="0" fillId="48" borderId="75" xfId="0" applyFont="1" applyFill="1" applyBorder="1" applyAlignment="1">
      <alignment/>
    </xf>
    <xf numFmtId="0" fontId="0" fillId="48" borderId="28" xfId="0" applyFont="1" applyFill="1" applyBorder="1" applyAlignment="1">
      <alignment horizontal="left"/>
    </xf>
    <xf numFmtId="0" fontId="0" fillId="48" borderId="17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 vertical="center" wrapText="1"/>
    </xf>
    <xf numFmtId="172" fontId="0" fillId="49" borderId="40" xfId="57" applyNumberFormat="1" applyFont="1" applyFill="1" applyBorder="1" applyAlignment="1" applyProtection="1">
      <alignment horizontal="center"/>
      <protection locked="0"/>
    </xf>
    <xf numFmtId="172" fontId="0" fillId="49" borderId="44" xfId="57" applyNumberFormat="1" applyFont="1" applyFill="1" applyBorder="1" applyAlignment="1" applyProtection="1">
      <alignment horizontal="center"/>
      <protection locked="0"/>
    </xf>
    <xf numFmtId="164" fontId="120" fillId="34" borderId="43" xfId="66" applyNumberFormat="1" applyFont="1" applyFill="1" applyBorder="1" applyAlignment="1" applyProtection="1">
      <alignment/>
      <protection locked="0"/>
    </xf>
    <xf numFmtId="164" fontId="120" fillId="34" borderId="20" xfId="66" applyNumberFormat="1" applyFont="1" applyFill="1" applyBorder="1" applyAlignment="1" applyProtection="1">
      <alignment/>
      <protection locked="0"/>
    </xf>
    <xf numFmtId="164" fontId="120" fillId="34" borderId="38" xfId="66" applyNumberFormat="1" applyFont="1" applyFill="1" applyBorder="1" applyAlignment="1" applyProtection="1">
      <alignment/>
      <protection locked="0"/>
    </xf>
    <xf numFmtId="164" fontId="118" fillId="34" borderId="43" xfId="66" applyNumberFormat="1" applyFont="1" applyFill="1" applyBorder="1" applyAlignment="1" applyProtection="1">
      <alignment/>
      <protection locked="0"/>
    </xf>
    <xf numFmtId="172" fontId="118" fillId="34" borderId="44" xfId="66" applyNumberFormat="1" applyFont="1" applyFill="1" applyBorder="1" applyAlignment="1">
      <alignment wrapText="1"/>
    </xf>
    <xf numFmtId="0" fontId="0" fillId="49" borderId="35" xfId="110" applyFont="1" applyFill="1" applyBorder="1" applyAlignment="1" applyProtection="1">
      <alignment vertical="center"/>
      <protection locked="0"/>
    </xf>
    <xf numFmtId="172" fontId="133" fillId="37" borderId="29" xfId="57" applyNumberFormat="1" applyFont="1" applyFill="1" applyBorder="1" applyAlignment="1">
      <alignment vertical="center"/>
    </xf>
    <xf numFmtId="0" fontId="3" fillId="19" borderId="29" xfId="0" applyFont="1" applyFill="1" applyBorder="1" applyAlignment="1">
      <alignment horizontal="center" vertical="center" wrapText="1"/>
    </xf>
    <xf numFmtId="43" fontId="0" fillId="0" borderId="0" xfId="57" applyFont="1" applyFill="1" applyAlignment="1">
      <alignment/>
    </xf>
    <xf numFmtId="43" fontId="0" fillId="0" borderId="0" xfId="0" applyNumberFormat="1" applyAlignment="1">
      <alignment/>
    </xf>
    <xf numFmtId="43" fontId="0" fillId="0" borderId="0" xfId="57" applyFont="1" applyFill="1" applyAlignment="1">
      <alignment/>
    </xf>
    <xf numFmtId="0" fontId="0" fillId="33" borderId="29" xfId="0" applyFont="1" applyFill="1" applyBorder="1" applyAlignment="1">
      <alignment horizontal="justify" vertical="center" wrapText="1"/>
    </xf>
    <xf numFmtId="43" fontId="0" fillId="33" borderId="57" xfId="57" applyFont="1" applyFill="1" applyBorder="1" applyAlignment="1">
      <alignment horizontal="justify" vertical="center" wrapText="1"/>
    </xf>
    <xf numFmtId="43" fontId="3" fillId="19" borderId="10" xfId="57" applyFont="1" applyFill="1" applyBorder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3" borderId="29" xfId="0" applyFont="1" applyFill="1" applyBorder="1" applyAlignment="1">
      <alignment horizontal="right" vertical="center" wrapText="1"/>
    </xf>
    <xf numFmtId="43" fontId="3" fillId="33" borderId="29" xfId="0" applyNumberFormat="1" applyFont="1" applyFill="1" applyBorder="1" applyAlignment="1">
      <alignment horizontal="right" vertical="center" wrapText="1"/>
    </xf>
    <xf numFmtId="165" fontId="0" fillId="0" borderId="29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43" fontId="3" fillId="41" borderId="29" xfId="57" applyFont="1" applyFill="1" applyBorder="1" applyAlignment="1">
      <alignment horizontal="center"/>
    </xf>
    <xf numFmtId="43" fontId="0" fillId="0" borderId="14" xfId="57" applyFont="1" applyBorder="1" applyAlignment="1">
      <alignment horizontal="justify" vertical="center" wrapText="1"/>
    </xf>
    <xf numFmtId="172" fontId="133" fillId="37" borderId="57" xfId="57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172" fontId="3" fillId="0" borderId="47" xfId="57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34" fillId="0" borderId="68" xfId="0" applyFont="1" applyFill="1" applyBorder="1" applyAlignment="1">
      <alignment vertical="center"/>
    </xf>
    <xf numFmtId="172" fontId="0" fillId="33" borderId="72" xfId="57" applyNumberFormat="1" applyFont="1" applyFill="1" applyBorder="1" applyAlignment="1" applyProtection="1">
      <alignment vertical="center"/>
      <protection/>
    </xf>
    <xf numFmtId="172" fontId="133" fillId="33" borderId="32" xfId="57" applyNumberFormat="1" applyFont="1" applyFill="1" applyBorder="1" applyAlignment="1" applyProtection="1">
      <alignment vertical="center"/>
      <protection/>
    </xf>
    <xf numFmtId="172" fontId="133" fillId="33" borderId="34" xfId="57" applyNumberFormat="1" applyFont="1" applyFill="1" applyBorder="1" applyAlignment="1" applyProtection="1">
      <alignment vertical="center"/>
      <protection/>
    </xf>
    <xf numFmtId="172" fontId="133" fillId="33" borderId="40" xfId="57" applyNumberFormat="1" applyFont="1" applyFill="1" applyBorder="1" applyAlignment="1" applyProtection="1">
      <alignment vertical="center"/>
      <protection/>
    </xf>
    <xf numFmtId="172" fontId="133" fillId="33" borderId="42" xfId="57" applyNumberFormat="1" applyFont="1" applyFill="1" applyBorder="1" applyAlignment="1" applyProtection="1">
      <alignment vertical="center"/>
      <protection/>
    </xf>
    <xf numFmtId="172" fontId="133" fillId="33" borderId="44" xfId="57" applyNumberFormat="1" applyFont="1" applyFill="1" applyBorder="1" applyAlignment="1" applyProtection="1">
      <alignment vertical="center"/>
      <protection/>
    </xf>
    <xf numFmtId="172" fontId="0" fillId="33" borderId="40" xfId="57" applyNumberFormat="1" applyFont="1" applyFill="1" applyBorder="1" applyAlignment="1" applyProtection="1">
      <alignment vertical="center"/>
      <protection/>
    </xf>
    <xf numFmtId="172" fontId="0" fillId="33" borderId="51" xfId="57" applyNumberFormat="1" applyFont="1" applyFill="1" applyBorder="1" applyAlignment="1" applyProtection="1">
      <alignment vertical="center"/>
      <protection/>
    </xf>
    <xf numFmtId="172" fontId="133" fillId="33" borderId="55" xfId="57" applyNumberFormat="1" applyFont="1" applyFill="1" applyBorder="1" applyAlignment="1" applyProtection="1">
      <alignment vertical="center"/>
      <protection/>
    </xf>
    <xf numFmtId="172" fontId="133" fillId="33" borderId="76" xfId="57" applyNumberFormat="1" applyFont="1" applyFill="1" applyBorder="1" applyAlignment="1" applyProtection="1">
      <alignment vertical="center"/>
      <protection/>
    </xf>
    <xf numFmtId="172" fontId="124" fillId="33" borderId="36" xfId="57" applyNumberFormat="1" applyFont="1" applyFill="1" applyBorder="1" applyAlignment="1" applyProtection="1">
      <alignment vertical="center"/>
      <protection/>
    </xf>
    <xf numFmtId="172" fontId="124" fillId="33" borderId="37" xfId="57" applyNumberFormat="1" applyFont="1" applyFill="1" applyBorder="1" applyAlignment="1" applyProtection="1">
      <alignment vertical="center"/>
      <protection/>
    </xf>
    <xf numFmtId="172" fontId="124" fillId="33" borderId="38" xfId="57" applyNumberFormat="1" applyFont="1" applyFill="1" applyBorder="1" applyAlignment="1" applyProtection="1">
      <alignment vertical="center"/>
      <protection/>
    </xf>
    <xf numFmtId="172" fontId="124" fillId="33" borderId="39" xfId="57" applyNumberFormat="1" applyFont="1" applyFill="1" applyBorder="1" applyAlignment="1" applyProtection="1">
      <alignment vertical="center"/>
      <protection/>
    </xf>
    <xf numFmtId="172" fontId="124" fillId="33" borderId="41" xfId="57" applyNumberFormat="1" applyFont="1" applyFill="1" applyBorder="1" applyAlignment="1" applyProtection="1">
      <alignment vertical="center"/>
      <protection/>
    </xf>
    <xf numFmtId="172" fontId="124" fillId="33" borderId="42" xfId="57" applyNumberFormat="1" applyFont="1" applyFill="1" applyBorder="1" applyAlignment="1" applyProtection="1">
      <alignment vertical="center"/>
      <protection/>
    </xf>
    <xf numFmtId="172" fontId="124" fillId="33" borderId="43" xfId="57" applyNumberFormat="1" applyFont="1" applyFill="1" applyBorder="1" applyAlignment="1" applyProtection="1">
      <alignment vertical="center"/>
      <protection/>
    </xf>
    <xf numFmtId="172" fontId="124" fillId="33" borderId="44" xfId="57" applyNumberFormat="1" applyFont="1" applyFill="1" applyBorder="1" applyAlignment="1" applyProtection="1">
      <alignment vertical="center"/>
      <protection/>
    </xf>
    <xf numFmtId="172" fontId="124" fillId="33" borderId="42" xfId="57" applyNumberFormat="1" applyFont="1" applyFill="1" applyBorder="1" applyAlignment="1" applyProtection="1">
      <alignment/>
      <protection/>
    </xf>
    <xf numFmtId="172" fontId="124" fillId="33" borderId="41" xfId="57" applyNumberFormat="1" applyFont="1" applyFill="1" applyBorder="1" applyAlignment="1" applyProtection="1">
      <alignment/>
      <protection/>
    </xf>
    <xf numFmtId="172" fontId="124" fillId="33" borderId="43" xfId="57" applyNumberFormat="1" applyFont="1" applyFill="1" applyBorder="1" applyAlignment="1" applyProtection="1">
      <alignment/>
      <protection/>
    </xf>
    <xf numFmtId="0" fontId="3" fillId="13" borderId="18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vertical="center" wrapText="1"/>
    </xf>
    <xf numFmtId="0" fontId="30" fillId="13" borderId="14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14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0" fillId="13" borderId="27" xfId="0" applyFont="1" applyFill="1" applyBorder="1" applyAlignment="1">
      <alignment vertical="center" wrapText="1"/>
    </xf>
    <xf numFmtId="0" fontId="0" fillId="13" borderId="24" xfId="0" applyFill="1" applyBorder="1" applyAlignment="1">
      <alignment vertical="center" wrapText="1"/>
    </xf>
    <xf numFmtId="0" fontId="0" fillId="13" borderId="25" xfId="0" applyFill="1" applyBorder="1" applyAlignment="1">
      <alignment vertical="center" wrapText="1"/>
    </xf>
    <xf numFmtId="0" fontId="135" fillId="10" borderId="18" xfId="0" applyFont="1" applyFill="1" applyBorder="1" applyAlignment="1">
      <alignment horizontal="center" vertical="center" wrapText="1"/>
    </xf>
    <xf numFmtId="0" fontId="135" fillId="10" borderId="11" xfId="0" applyFont="1" applyFill="1" applyBorder="1" applyAlignment="1">
      <alignment horizontal="center" vertical="center" wrapText="1"/>
    </xf>
    <xf numFmtId="0" fontId="135" fillId="10" borderId="12" xfId="0" applyFont="1" applyFill="1" applyBorder="1" applyAlignment="1">
      <alignment horizontal="center" vertical="center" wrapText="1"/>
    </xf>
    <xf numFmtId="0" fontId="135" fillId="10" borderId="27" xfId="0" applyFont="1" applyFill="1" applyBorder="1" applyAlignment="1">
      <alignment horizontal="center" vertical="center" wrapText="1"/>
    </xf>
    <xf numFmtId="0" fontId="135" fillId="10" borderId="24" xfId="0" applyFont="1" applyFill="1" applyBorder="1" applyAlignment="1">
      <alignment horizontal="center" vertical="center" wrapText="1"/>
    </xf>
    <xf numFmtId="0" fontId="135" fillId="10" borderId="25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26" xfId="0" applyFill="1" applyBorder="1" applyAlignment="1">
      <alignment vertical="center" wrapText="1"/>
    </xf>
    <xf numFmtId="0" fontId="0" fillId="16" borderId="57" xfId="0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57" xfId="0" applyFont="1" applyFill="1" applyBorder="1" applyAlignment="1">
      <alignment vertical="center" wrapText="1"/>
    </xf>
    <xf numFmtId="0" fontId="3" fillId="49" borderId="10" xfId="0" applyFont="1" applyFill="1" applyBorder="1" applyAlignment="1">
      <alignment vertical="center" wrapText="1"/>
    </xf>
    <xf numFmtId="0" fontId="3" fillId="49" borderId="26" xfId="0" applyFont="1" applyFill="1" applyBorder="1" applyAlignment="1">
      <alignment vertical="center" wrapText="1"/>
    </xf>
    <xf numFmtId="0" fontId="3" fillId="49" borderId="57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vertical="center" wrapText="1"/>
    </xf>
    <xf numFmtId="0" fontId="3" fillId="18" borderId="57" xfId="0" applyFont="1" applyFill="1" applyBorder="1" applyAlignment="1">
      <alignment vertical="center" wrapText="1"/>
    </xf>
    <xf numFmtId="0" fontId="25" fillId="52" borderId="10" xfId="0" applyFont="1" applyFill="1" applyBorder="1" applyAlignment="1">
      <alignment vertical="center" wrapText="1"/>
    </xf>
    <xf numFmtId="0" fontId="25" fillId="52" borderId="26" xfId="0" applyFont="1" applyFill="1" applyBorder="1" applyAlignment="1">
      <alignment vertical="center" wrapText="1"/>
    </xf>
    <xf numFmtId="0" fontId="25" fillId="52" borderId="57" xfId="0" applyFont="1" applyFill="1" applyBorder="1" applyAlignment="1">
      <alignment vertical="center" wrapText="1"/>
    </xf>
    <xf numFmtId="172" fontId="124" fillId="47" borderId="67" xfId="57" applyNumberFormat="1" applyFont="1" applyFill="1" applyBorder="1" applyAlignment="1">
      <alignment horizontal="center" vertical="center"/>
    </xf>
    <xf numFmtId="172" fontId="124" fillId="47" borderId="77" xfId="57" applyNumberFormat="1" applyFont="1" applyFill="1" applyBorder="1" applyAlignment="1">
      <alignment horizontal="center" vertical="center"/>
    </xf>
    <xf numFmtId="172" fontId="124" fillId="47" borderId="68" xfId="57" applyNumberFormat="1" applyFont="1" applyFill="1" applyBorder="1" applyAlignment="1">
      <alignment horizontal="center" vertical="center"/>
    </xf>
    <xf numFmtId="172" fontId="124" fillId="47" borderId="78" xfId="57" applyNumberFormat="1" applyFont="1" applyFill="1" applyBorder="1" applyAlignment="1">
      <alignment horizontal="center" vertical="center"/>
    </xf>
    <xf numFmtId="172" fontId="3" fillId="34" borderId="24" xfId="57" applyNumberFormat="1" applyFont="1" applyFill="1" applyBorder="1" applyAlignment="1">
      <alignment horizontal="center" vertical="center"/>
    </xf>
    <xf numFmtId="172" fontId="3" fillId="34" borderId="25" xfId="57" applyNumberFormat="1" applyFont="1" applyFill="1" applyBorder="1" applyAlignment="1">
      <alignment horizontal="center" vertical="center"/>
    </xf>
    <xf numFmtId="172" fontId="3" fillId="34" borderId="10" xfId="57" applyNumberFormat="1" applyFont="1" applyFill="1" applyBorder="1" applyAlignment="1">
      <alignment horizontal="center" vertical="center"/>
    </xf>
    <xf numFmtId="172" fontId="3" fillId="34" borderId="57" xfId="57" applyNumberFormat="1" applyFont="1" applyFill="1" applyBorder="1" applyAlignment="1">
      <alignment horizontal="center" vertical="center"/>
    </xf>
    <xf numFmtId="172" fontId="136" fillId="47" borderId="33" xfId="57" applyNumberFormat="1" applyFont="1" applyFill="1" applyBorder="1" applyAlignment="1">
      <alignment horizontal="center" vertical="center"/>
    </xf>
    <xf numFmtId="172" fontId="136" fillId="47" borderId="31" xfId="57" applyNumberFormat="1" applyFont="1" applyFill="1" applyBorder="1" applyAlignment="1">
      <alignment horizontal="center" vertical="center"/>
    </xf>
    <xf numFmtId="172" fontId="136" fillId="47" borderId="52" xfId="57" applyNumberFormat="1" applyFont="1" applyFill="1" applyBorder="1" applyAlignment="1">
      <alignment horizontal="center" vertical="center"/>
    </xf>
    <xf numFmtId="172" fontId="136" fillId="47" borderId="45" xfId="57" applyNumberFormat="1" applyFont="1" applyFill="1" applyBorder="1" applyAlignment="1">
      <alignment horizontal="center" vertical="center"/>
    </xf>
    <xf numFmtId="172" fontId="136" fillId="47" borderId="77" xfId="57" applyNumberFormat="1" applyFont="1" applyFill="1" applyBorder="1" applyAlignment="1">
      <alignment horizontal="center" vertical="center"/>
    </xf>
    <xf numFmtId="172" fontId="136" fillId="47" borderId="78" xfId="57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 vertical="center"/>
    </xf>
    <xf numFmtId="172" fontId="0" fillId="39" borderId="46" xfId="57" applyNumberFormat="1" applyFont="1" applyFill="1" applyBorder="1" applyAlignment="1">
      <alignment horizontal="center" vertical="center"/>
    </xf>
    <xf numFmtId="172" fontId="0" fillId="39" borderId="56" xfId="57" applyNumberFormat="1" applyFont="1" applyFill="1" applyBorder="1" applyAlignment="1">
      <alignment horizontal="center" vertical="center"/>
    </xf>
    <xf numFmtId="172" fontId="0" fillId="39" borderId="57" xfId="57" applyNumberFormat="1" applyFont="1" applyFill="1" applyBorder="1" applyAlignment="1">
      <alignment horizontal="center" vertical="center"/>
    </xf>
    <xf numFmtId="172" fontId="124" fillId="39" borderId="10" xfId="57" applyNumberFormat="1" applyFont="1" applyFill="1" applyBorder="1" applyAlignment="1">
      <alignment horizontal="center" vertical="center"/>
    </xf>
    <xf numFmtId="172" fontId="124" fillId="39" borderId="57" xfId="57" applyNumberFormat="1" applyFont="1" applyFill="1" applyBorder="1" applyAlignment="1">
      <alignment horizontal="center" vertical="center"/>
    </xf>
    <xf numFmtId="172" fontId="0" fillId="49" borderId="33" xfId="57" applyNumberFormat="1" applyFont="1" applyFill="1" applyBorder="1" applyAlignment="1" applyProtection="1">
      <alignment horizontal="center" vertical="center"/>
      <protection locked="0"/>
    </xf>
    <xf numFmtId="172" fontId="0" fillId="49" borderId="77" xfId="57" applyNumberFormat="1" applyFont="1" applyFill="1" applyBorder="1" applyAlignment="1" applyProtection="1">
      <alignment horizontal="center" vertical="center"/>
      <protection locked="0"/>
    </xf>
    <xf numFmtId="172" fontId="0" fillId="49" borderId="43" xfId="57" applyNumberFormat="1" applyFont="1" applyFill="1" applyBorder="1" applyAlignment="1" applyProtection="1">
      <alignment horizontal="center" vertical="center"/>
      <protection locked="0"/>
    </xf>
    <xf numFmtId="172" fontId="0" fillId="49" borderId="50" xfId="57" applyNumberFormat="1" applyFont="1" applyFill="1" applyBorder="1" applyAlignment="1" applyProtection="1">
      <alignment horizontal="center" vertical="center"/>
      <protection locked="0"/>
    </xf>
    <xf numFmtId="172" fontId="0" fillId="49" borderId="52" xfId="57" applyNumberFormat="1" applyFont="1" applyFill="1" applyBorder="1" applyAlignment="1" applyProtection="1">
      <alignment horizontal="center" vertical="center"/>
      <protection locked="0"/>
    </xf>
    <xf numFmtId="172" fontId="0" fillId="49" borderId="78" xfId="57" applyNumberFormat="1" applyFont="1" applyFill="1" applyBorder="1" applyAlignment="1" applyProtection="1">
      <alignment horizontal="center" vertical="center"/>
      <protection locked="0"/>
    </xf>
    <xf numFmtId="172" fontId="124" fillId="0" borderId="67" xfId="57" applyNumberFormat="1" applyFont="1" applyBorder="1" applyAlignment="1">
      <alignment horizontal="center" vertical="center"/>
    </xf>
    <xf numFmtId="172" fontId="124" fillId="0" borderId="77" xfId="57" applyNumberFormat="1" applyFont="1" applyBorder="1" applyAlignment="1">
      <alignment horizontal="center" vertical="center"/>
    </xf>
    <xf numFmtId="172" fontId="124" fillId="0" borderId="10" xfId="57" applyNumberFormat="1" applyFont="1" applyBorder="1" applyAlignment="1">
      <alignment horizontal="center" vertical="center"/>
    </xf>
    <xf numFmtId="172" fontId="124" fillId="0" borderId="57" xfId="57" applyNumberFormat="1" applyFont="1" applyBorder="1" applyAlignment="1">
      <alignment horizontal="center" vertical="center"/>
    </xf>
    <xf numFmtId="172" fontId="0" fillId="49" borderId="31" xfId="57" applyNumberFormat="1" applyFont="1" applyFill="1" applyBorder="1" applyAlignment="1" applyProtection="1">
      <alignment horizontal="center" vertical="center"/>
      <protection locked="0"/>
    </xf>
    <xf numFmtId="172" fontId="0" fillId="49" borderId="41" xfId="57" applyNumberFormat="1" applyFont="1" applyFill="1" applyBorder="1" applyAlignment="1" applyProtection="1">
      <alignment horizontal="center" vertical="center"/>
      <protection locked="0"/>
    </xf>
    <xf numFmtId="172" fontId="0" fillId="49" borderId="45" xfId="57" applyNumberFormat="1" applyFont="1" applyFill="1" applyBorder="1" applyAlignment="1" applyProtection="1">
      <alignment horizontal="center" vertical="center"/>
      <protection locked="0"/>
    </xf>
    <xf numFmtId="0" fontId="0" fillId="49" borderId="33" xfId="0" applyFont="1" applyFill="1" applyBorder="1" applyAlignment="1" applyProtection="1">
      <alignment horizontal="center" vertical="center"/>
      <protection locked="0"/>
    </xf>
    <xf numFmtId="0" fontId="0" fillId="49" borderId="31" xfId="0" applyFont="1" applyFill="1" applyBorder="1" applyAlignment="1" applyProtection="1">
      <alignment horizontal="center" vertical="center"/>
      <protection locked="0"/>
    </xf>
    <xf numFmtId="0" fontId="0" fillId="49" borderId="43" xfId="0" applyFont="1" applyFill="1" applyBorder="1" applyAlignment="1" applyProtection="1">
      <alignment horizontal="center" vertical="center"/>
      <protection locked="0"/>
    </xf>
    <xf numFmtId="0" fontId="0" fillId="49" borderId="41" xfId="0" applyFont="1" applyFill="1" applyBorder="1" applyAlignment="1" applyProtection="1">
      <alignment horizontal="center" vertical="center"/>
      <protection locked="0"/>
    </xf>
    <xf numFmtId="0" fontId="0" fillId="49" borderId="52" xfId="0" applyFont="1" applyFill="1" applyBorder="1" applyAlignment="1" applyProtection="1">
      <alignment horizontal="center" vertical="center"/>
      <protection locked="0"/>
    </xf>
    <xf numFmtId="0" fontId="0" fillId="49" borderId="45" xfId="0" applyFont="1" applyFill="1" applyBorder="1" applyAlignment="1" applyProtection="1">
      <alignment horizontal="center" vertical="center"/>
      <protection locked="0"/>
    </xf>
    <xf numFmtId="175" fontId="0" fillId="0" borderId="18" xfId="57" applyNumberFormat="1" applyFont="1" applyBorder="1" applyAlignment="1">
      <alignment horizontal="center" vertical="center" wrapText="1"/>
    </xf>
    <xf numFmtId="175" fontId="0" fillId="0" borderId="12" xfId="57" applyNumberFormat="1" applyFont="1" applyBorder="1" applyAlignment="1">
      <alignment horizontal="center" vertical="center" wrapText="1"/>
    </xf>
    <xf numFmtId="175" fontId="0" fillId="0" borderId="27" xfId="57" applyNumberFormat="1" applyFont="1" applyBorder="1" applyAlignment="1">
      <alignment horizontal="center" vertical="center" wrapText="1"/>
    </xf>
    <xf numFmtId="175" fontId="0" fillId="0" borderId="25" xfId="57" applyNumberFormat="1" applyFont="1" applyBorder="1" applyAlignment="1">
      <alignment horizontal="center" vertical="center" wrapText="1"/>
    </xf>
    <xf numFmtId="172" fontId="0" fillId="34" borderId="10" xfId="57" applyNumberFormat="1" applyFont="1" applyFill="1" applyBorder="1" applyAlignment="1">
      <alignment horizontal="center" vertical="center"/>
    </xf>
    <xf numFmtId="172" fontId="0" fillId="34" borderId="57" xfId="57" applyNumberFormat="1" applyFont="1" applyFill="1" applyBorder="1" applyAlignment="1">
      <alignment horizontal="center" vertical="center"/>
    </xf>
    <xf numFmtId="175" fontId="0" fillId="33" borderId="18" xfId="57" applyNumberFormat="1" applyFont="1" applyFill="1" applyBorder="1" applyAlignment="1">
      <alignment horizontal="center" vertical="center" wrapText="1"/>
    </xf>
    <xf numFmtId="175" fontId="0" fillId="33" borderId="12" xfId="57" applyNumberFormat="1" applyFont="1" applyFill="1" applyBorder="1" applyAlignment="1">
      <alignment horizontal="center" vertical="center" wrapText="1"/>
    </xf>
    <xf numFmtId="175" fontId="0" fillId="33" borderId="27" xfId="57" applyNumberFormat="1" applyFont="1" applyFill="1" applyBorder="1" applyAlignment="1">
      <alignment horizontal="center" vertical="center" wrapText="1"/>
    </xf>
    <xf numFmtId="175" fontId="0" fillId="33" borderId="25" xfId="57" applyNumberFormat="1" applyFont="1" applyFill="1" applyBorder="1" applyAlignment="1">
      <alignment horizontal="center" vertical="center" wrapText="1"/>
    </xf>
    <xf numFmtId="172" fontId="0" fillId="49" borderId="32" xfId="57" applyNumberFormat="1" applyFont="1" applyFill="1" applyBorder="1" applyAlignment="1" applyProtection="1">
      <alignment horizontal="center" vertical="center"/>
      <protection locked="0"/>
    </xf>
    <xf numFmtId="172" fontId="0" fillId="49" borderId="42" xfId="57" applyNumberFormat="1" applyFont="1" applyFill="1" applyBorder="1" applyAlignment="1" applyProtection="1">
      <alignment horizontal="center" vertical="center"/>
      <protection locked="0"/>
    </xf>
    <xf numFmtId="172" fontId="0" fillId="49" borderId="55" xfId="57" applyNumberFormat="1" applyFont="1" applyFill="1" applyBorder="1" applyAlignment="1" applyProtection="1">
      <alignment horizontal="center" vertical="center"/>
      <protection locked="0"/>
    </xf>
    <xf numFmtId="172" fontId="124" fillId="0" borderId="72" xfId="57" applyNumberFormat="1" applyFont="1" applyBorder="1" applyAlignment="1">
      <alignment horizontal="center" vertical="center"/>
    </xf>
    <xf numFmtId="172" fontId="124" fillId="0" borderId="34" xfId="57" applyNumberFormat="1" applyFont="1" applyBorder="1" applyAlignment="1">
      <alignment horizontal="center" vertical="center"/>
    </xf>
    <xf numFmtId="172" fontId="124" fillId="0" borderId="40" xfId="57" applyNumberFormat="1" applyFont="1" applyBorder="1" applyAlignment="1">
      <alignment horizontal="center" vertical="center"/>
    </xf>
    <xf numFmtId="172" fontId="124" fillId="0" borderId="44" xfId="57" applyNumberFormat="1" applyFont="1" applyBorder="1" applyAlignment="1">
      <alignment horizontal="center" vertical="center"/>
    </xf>
    <xf numFmtId="172" fontId="124" fillId="0" borderId="51" xfId="57" applyNumberFormat="1" applyFont="1" applyBorder="1" applyAlignment="1">
      <alignment horizontal="center" vertical="center"/>
    </xf>
    <xf numFmtId="172" fontId="124" fillId="0" borderId="76" xfId="57" applyNumberFormat="1" applyFont="1" applyBorder="1" applyAlignment="1">
      <alignment horizontal="center" vertical="center"/>
    </xf>
    <xf numFmtId="172" fontId="0" fillId="49" borderId="72" xfId="57" applyNumberFormat="1" applyFont="1" applyFill="1" applyBorder="1" applyAlignment="1" applyProtection="1">
      <alignment horizontal="center" vertical="center"/>
      <protection locked="0"/>
    </xf>
    <xf numFmtId="172" fontId="0" fillId="49" borderId="40" xfId="57" applyNumberFormat="1" applyFont="1" applyFill="1" applyBorder="1" applyAlignment="1" applyProtection="1">
      <alignment horizontal="center" vertical="center"/>
      <protection locked="0"/>
    </xf>
    <xf numFmtId="172" fontId="0" fillId="49" borderId="51" xfId="57" applyNumberFormat="1" applyFont="1" applyFill="1" applyBorder="1" applyAlignment="1" applyProtection="1">
      <alignment horizontal="center" vertical="center"/>
      <protection locked="0"/>
    </xf>
    <xf numFmtId="172" fontId="0" fillId="0" borderId="0" xfId="57" applyNumberFormat="1" applyFont="1" applyBorder="1" applyAlignment="1">
      <alignment horizontal="center" vertical="center"/>
    </xf>
    <xf numFmtId="172" fontId="0" fillId="0" borderId="18" xfId="57" applyNumberFormat="1" applyFont="1" applyBorder="1" applyAlignment="1">
      <alignment horizontal="center" vertical="center"/>
    </xf>
    <xf numFmtId="172" fontId="0" fillId="0" borderId="12" xfId="57" applyNumberFormat="1" applyFont="1" applyBorder="1" applyAlignment="1">
      <alignment horizontal="center" vertical="center"/>
    </xf>
    <xf numFmtId="172" fontId="0" fillId="49" borderId="79" xfId="57" applyNumberFormat="1" applyFont="1" applyFill="1" applyBorder="1" applyAlignment="1" applyProtection="1">
      <alignment horizontal="center" vertical="center"/>
      <protection locked="0"/>
    </xf>
    <xf numFmtId="172" fontId="0" fillId="49" borderId="80" xfId="57" applyNumberFormat="1" applyFont="1" applyFill="1" applyBorder="1" applyAlignment="1" applyProtection="1">
      <alignment horizontal="center" vertical="center"/>
      <protection locked="0"/>
    </xf>
    <xf numFmtId="172" fontId="0" fillId="49" borderId="11" xfId="57" applyNumberFormat="1" applyFont="1" applyFill="1" applyBorder="1" applyAlignment="1" applyProtection="1">
      <alignment horizontal="center" vertical="center"/>
      <protection locked="0"/>
    </xf>
    <xf numFmtId="172" fontId="124" fillId="0" borderId="81" xfId="57" applyNumberFormat="1" applyFont="1" applyBorder="1" applyAlignment="1">
      <alignment horizontal="center" vertical="center"/>
    </xf>
    <xf numFmtId="172" fontId="124" fillId="0" borderId="82" xfId="57" applyNumberFormat="1" applyFont="1" applyBorder="1" applyAlignment="1">
      <alignment horizontal="center" vertical="center"/>
    </xf>
    <xf numFmtId="172" fontId="0" fillId="30" borderId="55" xfId="57" applyNumberFormat="1" applyFont="1" applyFill="1" applyBorder="1" applyAlignment="1" applyProtection="1">
      <alignment horizontal="center" vertical="center"/>
      <protection locked="0"/>
    </xf>
    <xf numFmtId="172" fontId="0" fillId="34" borderId="32" xfId="57" applyNumberFormat="1" applyFont="1" applyFill="1" applyBorder="1" applyAlignment="1">
      <alignment horizontal="center" vertical="center"/>
    </xf>
    <xf numFmtId="172" fontId="0" fillId="34" borderId="34" xfId="57" applyNumberFormat="1" applyFont="1" applyFill="1" applyBorder="1" applyAlignment="1">
      <alignment horizontal="center" vertical="center"/>
    </xf>
    <xf numFmtId="172" fontId="0" fillId="34" borderId="42" xfId="57" applyNumberFormat="1" applyFont="1" applyFill="1" applyBorder="1" applyAlignment="1">
      <alignment horizontal="center" vertical="center"/>
    </xf>
    <xf numFmtId="172" fontId="0" fillId="34" borderId="44" xfId="57" applyNumberFormat="1" applyFont="1" applyFill="1" applyBorder="1" applyAlignment="1">
      <alignment horizontal="center" vertical="center"/>
    </xf>
    <xf numFmtId="172" fontId="0" fillId="30" borderId="76" xfId="57" applyNumberFormat="1" applyFont="1" applyFill="1" applyBorder="1" applyAlignment="1" applyProtection="1">
      <alignment horizontal="center" vertical="center"/>
      <protection locked="0"/>
    </xf>
    <xf numFmtId="172" fontId="124" fillId="0" borderId="69" xfId="57" applyNumberFormat="1" applyFont="1" applyBorder="1" applyAlignment="1">
      <alignment horizontal="center" vertical="center"/>
    </xf>
    <xf numFmtId="172" fontId="124" fillId="0" borderId="23" xfId="57" applyNumberFormat="1" applyFont="1" applyBorder="1" applyAlignment="1">
      <alignment horizontal="center" vertical="center"/>
    </xf>
    <xf numFmtId="172" fontId="0" fillId="30" borderId="51" xfId="57" applyNumberFormat="1" applyFont="1" applyFill="1" applyBorder="1" applyAlignment="1" applyProtection="1">
      <alignment horizontal="center" vertical="center"/>
      <protection locked="0"/>
    </xf>
    <xf numFmtId="172" fontId="3" fillId="0" borderId="10" xfId="57" applyNumberFormat="1" applyFont="1" applyBorder="1" applyAlignment="1">
      <alignment horizontal="center" vertical="center"/>
    </xf>
    <xf numFmtId="172" fontId="3" fillId="0" borderId="57" xfId="57" applyNumberFormat="1" applyFont="1" applyBorder="1" applyAlignment="1">
      <alignment horizontal="center" vertical="center"/>
    </xf>
    <xf numFmtId="172" fontId="124" fillId="0" borderId="73" xfId="57" applyNumberFormat="1" applyFont="1" applyBorder="1" applyAlignment="1">
      <alignment horizontal="center" vertical="center"/>
    </xf>
    <xf numFmtId="172" fontId="0" fillId="34" borderId="72" xfId="57" applyNumberFormat="1" applyFont="1" applyFill="1" applyBorder="1" applyAlignment="1">
      <alignment horizontal="center" vertical="center"/>
    </xf>
    <xf numFmtId="172" fontId="0" fillId="34" borderId="40" xfId="57" applyNumberFormat="1" applyFont="1" applyFill="1" applyBorder="1" applyAlignment="1">
      <alignment horizontal="center" vertical="center"/>
    </xf>
    <xf numFmtId="172" fontId="124" fillId="0" borderId="31" xfId="57" applyNumberFormat="1" applyFont="1" applyBorder="1" applyAlignment="1">
      <alignment horizontal="center" vertical="center"/>
    </xf>
    <xf numFmtId="172" fontId="0" fillId="49" borderId="34" xfId="57" applyNumberFormat="1" applyFont="1" applyFill="1" applyBorder="1" applyAlignment="1" applyProtection="1">
      <alignment horizontal="center" vertical="center"/>
      <protection locked="0"/>
    </xf>
    <xf numFmtId="0" fontId="0" fillId="49" borderId="42" xfId="0" applyFill="1" applyBorder="1" applyAlignment="1" applyProtection="1">
      <alignment vertical="center" wrapText="1"/>
      <protection locked="0"/>
    </xf>
    <xf numFmtId="0" fontId="0" fillId="49" borderId="44" xfId="0" applyFill="1" applyBorder="1" applyAlignment="1" applyProtection="1">
      <alignment vertical="center" wrapText="1"/>
      <protection locked="0"/>
    </xf>
    <xf numFmtId="172" fontId="0" fillId="49" borderId="76" xfId="57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49" borderId="72" xfId="0" applyFill="1" applyBorder="1" applyAlignment="1" applyProtection="1">
      <alignment vertical="center" wrapText="1"/>
      <protection locked="0"/>
    </xf>
    <xf numFmtId="0" fontId="0" fillId="49" borderId="32" xfId="0" applyFill="1" applyBorder="1" applyAlignment="1" applyProtection="1">
      <alignment vertical="center" wrapText="1"/>
      <protection locked="0"/>
    </xf>
    <xf numFmtId="0" fontId="0" fillId="49" borderId="40" xfId="0" applyFill="1" applyBorder="1" applyAlignment="1" applyProtection="1">
      <alignment vertical="center" wrapText="1"/>
      <protection locked="0"/>
    </xf>
    <xf numFmtId="0" fontId="0" fillId="49" borderId="51" xfId="0" applyFill="1" applyBorder="1" applyAlignment="1" applyProtection="1">
      <alignment vertical="center" wrapText="1"/>
      <protection locked="0"/>
    </xf>
    <xf numFmtId="0" fontId="0" fillId="49" borderId="55" xfId="0" applyFill="1" applyBorder="1" applyAlignment="1" applyProtection="1">
      <alignment vertical="center" wrapText="1"/>
      <protection locked="0"/>
    </xf>
    <xf numFmtId="0" fontId="17" fillId="49" borderId="68" xfId="0" applyFont="1" applyFill="1" applyBorder="1" applyAlignment="1" applyProtection="1">
      <alignment wrapText="1"/>
      <protection locked="0"/>
    </xf>
    <xf numFmtId="0" fontId="17" fillId="49" borderId="74" xfId="0" applyFont="1" applyFill="1" applyBorder="1" applyAlignment="1" applyProtection="1">
      <alignment wrapText="1"/>
      <protection locked="0"/>
    </xf>
    <xf numFmtId="0" fontId="17" fillId="49" borderId="78" xfId="0" applyFont="1" applyFill="1" applyBorder="1" applyAlignment="1" applyProtection="1">
      <alignment wrapText="1"/>
      <protection locked="0"/>
    </xf>
    <xf numFmtId="0" fontId="3" fillId="41" borderId="10" xfId="0" applyFont="1" applyFill="1" applyBorder="1" applyAlignment="1">
      <alignment horizontal="left" vertical="center" wrapText="1"/>
    </xf>
    <xf numFmtId="0" fontId="3" fillId="41" borderId="26" xfId="0" applyFont="1" applyFill="1" applyBorder="1" applyAlignment="1">
      <alignment horizontal="left" vertical="center" wrapText="1"/>
    </xf>
    <xf numFmtId="0" fontId="3" fillId="41" borderId="57" xfId="0" applyFont="1" applyFill="1" applyBorder="1" applyAlignment="1">
      <alignment horizontal="left" vertical="center" wrapText="1"/>
    </xf>
    <xf numFmtId="0" fontId="0" fillId="49" borderId="49" xfId="0" applyFont="1" applyFill="1" applyBorder="1" applyAlignment="1" applyProtection="1">
      <alignment horizontal="left" vertical="top" wrapText="1" indent="2"/>
      <protection locked="0"/>
    </xf>
    <xf numFmtId="0" fontId="0" fillId="49" borderId="28" xfId="0" applyFont="1" applyFill="1" applyBorder="1" applyAlignment="1" applyProtection="1">
      <alignment horizontal="left" vertical="top" wrapText="1" indent="2"/>
      <protection locked="0"/>
    </xf>
    <xf numFmtId="0" fontId="0" fillId="49" borderId="50" xfId="0" applyFill="1" applyBorder="1" applyAlignment="1" applyProtection="1">
      <alignment horizontal="left" wrapText="1" indent="2"/>
      <protection locked="0"/>
    </xf>
    <xf numFmtId="0" fontId="0" fillId="49" borderId="19" xfId="0" applyFont="1" applyFill="1" applyBorder="1" applyAlignment="1" applyProtection="1">
      <alignment horizontal="left" vertical="top" wrapText="1" indent="2"/>
      <protection locked="0"/>
    </xf>
    <xf numFmtId="0" fontId="0" fillId="49" borderId="17" xfId="0" applyFont="1" applyFill="1" applyBorder="1" applyAlignment="1" applyProtection="1">
      <alignment horizontal="left" vertical="top" wrapText="1" indent="2"/>
      <protection locked="0"/>
    </xf>
    <xf numFmtId="0" fontId="0" fillId="49" borderId="16" xfId="0" applyFill="1" applyBorder="1" applyAlignment="1" applyProtection="1">
      <alignment horizontal="left" vertical="top" wrapText="1" indent="2"/>
      <protection locked="0"/>
    </xf>
    <xf numFmtId="0" fontId="0" fillId="0" borderId="38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52" borderId="43" xfId="0" applyFont="1" applyFill="1" applyBorder="1" applyAlignment="1">
      <alignment vertical="center" wrapText="1"/>
    </xf>
    <xf numFmtId="0" fontId="0" fillId="52" borderId="28" xfId="0" applyFont="1" applyFill="1" applyBorder="1" applyAlignment="1">
      <alignment vertical="center" wrapText="1"/>
    </xf>
    <xf numFmtId="0" fontId="0" fillId="52" borderId="28" xfId="0" applyFill="1" applyBorder="1" applyAlignment="1">
      <alignment vertical="center" wrapText="1"/>
    </xf>
    <xf numFmtId="0" fontId="0" fillId="52" borderId="41" xfId="0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57" xfId="0" applyBorder="1" applyAlignment="1">
      <alignment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8" fillId="49" borderId="67" xfId="0" applyFont="1" applyFill="1" applyBorder="1" applyAlignment="1" applyProtection="1">
      <alignment horizontal="left" vertical="center" wrapText="1"/>
      <protection locked="0"/>
    </xf>
    <xf numFmtId="0" fontId="8" fillId="49" borderId="73" xfId="0" applyFont="1" applyFill="1" applyBorder="1" applyAlignment="1" applyProtection="1">
      <alignment horizontal="left" vertical="center" wrapText="1"/>
      <protection locked="0"/>
    </xf>
    <xf numFmtId="0" fontId="8" fillId="49" borderId="77" xfId="0" applyFont="1" applyFill="1" applyBorder="1" applyAlignment="1" applyProtection="1">
      <alignment wrapText="1"/>
      <protection locked="0"/>
    </xf>
    <xf numFmtId="0" fontId="0" fillId="0" borderId="57" xfId="0" applyBorder="1" applyAlignment="1">
      <alignment vertical="center" wrapText="1"/>
    </xf>
    <xf numFmtId="0" fontId="18" fillId="45" borderId="10" xfId="0" applyFont="1" applyFill="1" applyBorder="1" applyAlignment="1">
      <alignment wrapText="1"/>
    </xf>
    <xf numFmtId="0" fontId="18" fillId="45" borderId="26" xfId="0" applyFont="1" applyFill="1" applyBorder="1" applyAlignment="1">
      <alignment wrapText="1"/>
    </xf>
    <xf numFmtId="172" fontId="124" fillId="47" borderId="12" xfId="57" applyNumberFormat="1" applyFont="1" applyFill="1" applyBorder="1" applyAlignment="1">
      <alignment vertical="center"/>
    </xf>
    <xf numFmtId="0" fontId="124" fillId="47" borderId="25" xfId="0" applyFont="1" applyFill="1" applyBorder="1" applyAlignment="1">
      <alignment vertical="center"/>
    </xf>
    <xf numFmtId="172" fontId="0" fillId="47" borderId="58" xfId="57" applyNumberFormat="1" applyFont="1" applyFill="1" applyBorder="1" applyAlignment="1">
      <alignment horizontal="center" vertical="center" wrapText="1"/>
    </xf>
    <xf numFmtId="0" fontId="0" fillId="47" borderId="59" xfId="0" applyFill="1" applyBorder="1" applyAlignment="1">
      <alignment horizontal="center" vertical="center" wrapText="1"/>
    </xf>
    <xf numFmtId="3" fontId="0" fillId="47" borderId="58" xfId="0" applyNumberFormat="1" applyFont="1" applyFill="1" applyBorder="1" applyAlignment="1">
      <alignment horizontal="center" vertical="center" wrapText="1"/>
    </xf>
    <xf numFmtId="3" fontId="0" fillId="47" borderId="59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wrapText="1"/>
    </xf>
    <xf numFmtId="0" fontId="23" fillId="47" borderId="67" xfId="0" applyFont="1" applyFill="1" applyBorder="1" applyAlignment="1">
      <alignment horizontal="center" vertical="center"/>
    </xf>
    <xf numFmtId="0" fontId="23" fillId="47" borderId="31" xfId="0" applyFont="1" applyFill="1" applyBorder="1" applyAlignment="1">
      <alignment horizontal="center" vertical="center"/>
    </xf>
    <xf numFmtId="0" fontId="0" fillId="47" borderId="68" xfId="0" applyFont="1" applyFill="1" applyBorder="1" applyAlignment="1">
      <alignment horizontal="center" vertical="center"/>
    </xf>
    <xf numFmtId="0" fontId="0" fillId="47" borderId="45" xfId="0" applyFont="1" applyFill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 wrapText="1"/>
    </xf>
    <xf numFmtId="172" fontId="0" fillId="0" borderId="60" xfId="0" applyNumberForma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72" fontId="0" fillId="37" borderId="58" xfId="57" applyNumberFormat="1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172" fontId="0" fillId="0" borderId="58" xfId="57" applyNumberFormat="1" applyFont="1" applyBorder="1" applyAlignment="1">
      <alignment vertical="center" wrapText="1"/>
    </xf>
    <xf numFmtId="172" fontId="0" fillId="41" borderId="12" xfId="57" applyNumberFormat="1" applyFont="1" applyFill="1" applyBorder="1" applyAlignment="1">
      <alignment vertical="center" wrapText="1"/>
    </xf>
    <xf numFmtId="0" fontId="0" fillId="41" borderId="25" xfId="0" applyFill="1" applyBorder="1" applyAlignment="1">
      <alignment vertical="center" wrapText="1"/>
    </xf>
    <xf numFmtId="0" fontId="0" fillId="34" borderId="58" xfId="0" applyFill="1" applyBorder="1" applyAlignment="1">
      <alignment wrapText="1"/>
    </xf>
    <xf numFmtId="0" fontId="0" fillId="0" borderId="59" xfId="0" applyBorder="1" applyAlignment="1">
      <alignment wrapText="1"/>
    </xf>
    <xf numFmtId="172" fontId="0" fillId="14" borderId="58" xfId="0" applyNumberFormat="1" applyFill="1" applyBorder="1" applyAlignment="1">
      <alignment horizontal="center" vertical="center" wrapText="1"/>
    </xf>
    <xf numFmtId="172" fontId="0" fillId="14" borderId="60" xfId="0" applyNumberFormat="1" applyFill="1" applyBorder="1" applyAlignment="1">
      <alignment horizontal="center" vertical="center" wrapText="1"/>
    </xf>
    <xf numFmtId="0" fontId="0" fillId="14" borderId="60" xfId="0" applyFill="1" applyBorder="1" applyAlignment="1">
      <alignment horizontal="center" vertical="center" wrapText="1"/>
    </xf>
    <xf numFmtId="0" fontId="0" fillId="14" borderId="59" xfId="0" applyFill="1" applyBorder="1" applyAlignment="1">
      <alignment horizontal="center" vertical="center" wrapText="1"/>
    </xf>
    <xf numFmtId="0" fontId="3" fillId="41" borderId="58" xfId="0" applyFont="1" applyFill="1" applyBorder="1" applyAlignment="1">
      <alignment horizontal="center" vertical="center" textRotation="90" wrapText="1"/>
    </xf>
    <xf numFmtId="0" fontId="3" fillId="41" borderId="60" xfId="0" applyFont="1" applyFill="1" applyBorder="1" applyAlignment="1">
      <alignment horizontal="center" vertical="center" textRotation="90" wrapText="1"/>
    </xf>
    <xf numFmtId="0" fontId="3" fillId="41" borderId="59" xfId="0" applyFont="1" applyFill="1" applyBorder="1" applyAlignment="1">
      <alignment horizontal="center" vertical="center" textRotation="90" wrapText="1"/>
    </xf>
    <xf numFmtId="0" fontId="7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3" fillId="14" borderId="20" xfId="0" applyFont="1" applyFill="1" applyBorder="1" applyAlignment="1">
      <alignment horizontal="center" vertical="center" textRotation="90"/>
    </xf>
    <xf numFmtId="0" fontId="3" fillId="14" borderId="21" xfId="0" applyFont="1" applyFill="1" applyBorder="1" applyAlignment="1">
      <alignment horizontal="center" vertical="center" textRotation="90"/>
    </xf>
    <xf numFmtId="0" fontId="3" fillId="14" borderId="38" xfId="0" applyFont="1" applyFill="1" applyBorder="1" applyAlignment="1">
      <alignment horizontal="center" vertical="center" textRotation="90"/>
    </xf>
    <xf numFmtId="172" fontId="124" fillId="37" borderId="58" xfId="57" applyNumberFormat="1" applyFont="1" applyFill="1" applyBorder="1" applyAlignment="1">
      <alignment vertical="center"/>
    </xf>
    <xf numFmtId="172" fontId="124" fillId="37" borderId="60" xfId="57" applyNumberFormat="1" applyFont="1" applyFill="1" applyBorder="1" applyAlignment="1">
      <alignment vertical="center"/>
    </xf>
    <xf numFmtId="0" fontId="124" fillId="37" borderId="60" xfId="0" applyFont="1" applyFill="1" applyBorder="1" applyAlignment="1">
      <alignment vertical="center"/>
    </xf>
    <xf numFmtId="0" fontId="124" fillId="37" borderId="59" xfId="0" applyFont="1" applyFill="1" applyBorder="1" applyAlignment="1">
      <alignment vertical="center"/>
    </xf>
    <xf numFmtId="172" fontId="124" fillId="37" borderId="12" xfId="57" applyNumberFormat="1" applyFont="1" applyFill="1" applyBorder="1" applyAlignment="1">
      <alignment horizontal="center" vertical="center"/>
    </xf>
    <xf numFmtId="172" fontId="124" fillId="37" borderId="13" xfId="57" applyNumberFormat="1" applyFont="1" applyFill="1" applyBorder="1" applyAlignment="1">
      <alignment horizontal="center" vertical="center"/>
    </xf>
    <xf numFmtId="172" fontId="124" fillId="37" borderId="25" xfId="57" applyNumberFormat="1" applyFont="1" applyFill="1" applyBorder="1" applyAlignment="1">
      <alignment horizontal="center" vertical="center"/>
    </xf>
    <xf numFmtId="172" fontId="0" fillId="0" borderId="18" xfId="57" applyNumberFormat="1" applyFont="1" applyBorder="1" applyAlignment="1">
      <alignment horizontal="center" vertical="center" wrapText="1"/>
    </xf>
    <xf numFmtId="172" fontId="0" fillId="0" borderId="14" xfId="57" applyNumberFormat="1" applyFont="1" applyBorder="1" applyAlignment="1">
      <alignment horizontal="center" vertical="center" wrapText="1"/>
    </xf>
    <xf numFmtId="172" fontId="0" fillId="0" borderId="27" xfId="57" applyNumberFormat="1" applyFont="1" applyBorder="1" applyAlignment="1">
      <alignment horizontal="center" vertical="center" wrapText="1"/>
    </xf>
    <xf numFmtId="172" fontId="124" fillId="37" borderId="58" xfId="57" applyNumberFormat="1" applyFont="1" applyFill="1" applyBorder="1" applyAlignment="1">
      <alignment vertical="center" wrapText="1"/>
    </xf>
    <xf numFmtId="0" fontId="124" fillId="0" borderId="60" xfId="0" applyFont="1" applyBorder="1" applyAlignment="1">
      <alignment vertical="center" wrapText="1"/>
    </xf>
    <xf numFmtId="0" fontId="124" fillId="0" borderId="59" xfId="0" applyFont="1" applyBorder="1" applyAlignment="1">
      <alignment vertical="center" wrapText="1"/>
    </xf>
    <xf numFmtId="0" fontId="9" fillId="53" borderId="58" xfId="0" applyFont="1" applyFill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172" fontId="124" fillId="37" borderId="58" xfId="57" applyNumberFormat="1" applyFont="1" applyFill="1" applyBorder="1" applyAlignment="1">
      <alignment horizontal="center" vertical="center" wrapText="1"/>
    </xf>
    <xf numFmtId="0" fontId="124" fillId="37" borderId="60" xfId="0" applyFont="1" applyFill="1" applyBorder="1" applyAlignment="1">
      <alignment vertical="center" wrapText="1"/>
    </xf>
    <xf numFmtId="0" fontId="124" fillId="37" borderId="59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2" fontId="124" fillId="37" borderId="12" xfId="57" applyNumberFormat="1" applyFont="1" applyFill="1" applyBorder="1" applyAlignment="1">
      <alignment horizontal="right" vertical="center" wrapText="1"/>
    </xf>
    <xf numFmtId="172" fontId="124" fillId="37" borderId="13" xfId="57" applyNumberFormat="1" applyFont="1" applyFill="1" applyBorder="1" applyAlignment="1">
      <alignment horizontal="right" vertical="center" wrapText="1"/>
    </xf>
    <xf numFmtId="0" fontId="124" fillId="37" borderId="25" xfId="0" applyFont="1" applyFill="1" applyBorder="1" applyAlignment="1">
      <alignment horizontal="right" vertical="center" wrapText="1"/>
    </xf>
    <xf numFmtId="0" fontId="137" fillId="10" borderId="10" xfId="0" applyFont="1" applyFill="1" applyBorder="1" applyAlignment="1">
      <alignment horizontal="center" vertical="center"/>
    </xf>
    <xf numFmtId="0" fontId="137" fillId="10" borderId="26" xfId="0" applyFont="1" applyFill="1" applyBorder="1" applyAlignment="1">
      <alignment horizontal="center" vertical="center"/>
    </xf>
    <xf numFmtId="0" fontId="138" fillId="10" borderId="26" xfId="0" applyFont="1" applyFill="1" applyBorder="1" applyAlignment="1">
      <alignment/>
    </xf>
    <xf numFmtId="0" fontId="138" fillId="10" borderId="57" xfId="0" applyFont="1" applyFill="1" applyBorder="1" applyAlignment="1">
      <alignment/>
    </xf>
    <xf numFmtId="0" fontId="0" fillId="0" borderId="37" xfId="0" applyFill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49" borderId="42" xfId="0" applyFill="1" applyBorder="1" applyAlignment="1" applyProtection="1">
      <alignment vertical="center"/>
      <protection locked="0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172" fontId="124" fillId="37" borderId="12" xfId="0" applyNumberFormat="1" applyFont="1" applyFill="1" applyBorder="1" applyAlignment="1">
      <alignment horizontal="right" vertical="center" wrapText="1"/>
    </xf>
    <xf numFmtId="0" fontId="124" fillId="37" borderId="13" xfId="0" applyNumberFormat="1" applyFont="1" applyFill="1" applyBorder="1" applyAlignment="1">
      <alignment horizontal="right" vertical="center" wrapText="1"/>
    </xf>
    <xf numFmtId="0" fontId="124" fillId="37" borderId="25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0" fontId="0" fillId="54" borderId="58" xfId="0" applyFill="1" applyBorder="1" applyAlignment="1">
      <alignment horizontal="center" vertical="center" textRotation="90" wrapText="1"/>
    </xf>
    <xf numFmtId="0" fontId="0" fillId="54" borderId="59" xfId="0" applyFill="1" applyBorder="1" applyAlignment="1">
      <alignment horizontal="center" vertical="center" textRotation="90" wrapText="1"/>
    </xf>
    <xf numFmtId="172" fontId="0" fillId="55" borderId="58" xfId="57" applyNumberFormat="1" applyFont="1" applyFill="1" applyBorder="1" applyAlignment="1">
      <alignment horizontal="center" vertical="center" wrapText="1"/>
    </xf>
    <xf numFmtId="172" fontId="0" fillId="55" borderId="60" xfId="57" applyNumberFormat="1" applyFont="1" applyFill="1" applyBorder="1" applyAlignment="1">
      <alignment horizontal="center" vertical="center" wrapText="1"/>
    </xf>
    <xf numFmtId="0" fontId="0" fillId="55" borderId="60" xfId="0" applyFill="1" applyBorder="1" applyAlignment="1">
      <alignment horizontal="center" vertical="center" wrapText="1"/>
    </xf>
    <xf numFmtId="0" fontId="0" fillId="55" borderId="5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55" borderId="18" xfId="0" applyFont="1" applyFill="1" applyBorder="1" applyAlignment="1">
      <alignment horizontal="center" vertical="center" textRotation="90" wrapText="1"/>
    </xf>
    <xf numFmtId="0" fontId="9" fillId="55" borderId="14" xfId="0" applyFont="1" applyFill="1" applyBorder="1" applyAlignment="1">
      <alignment horizontal="center" vertical="center" textRotation="90" wrapText="1"/>
    </xf>
    <xf numFmtId="0" fontId="9" fillId="55" borderId="27" xfId="0" applyFont="1" applyFill="1" applyBorder="1" applyAlignment="1">
      <alignment horizontal="center" vertical="center" textRotation="90" wrapText="1"/>
    </xf>
    <xf numFmtId="172" fontId="0" fillId="0" borderId="18" xfId="57" applyNumberFormat="1" applyFont="1" applyBorder="1" applyAlignment="1">
      <alignment vertical="center"/>
    </xf>
    <xf numFmtId="172" fontId="0" fillId="0" borderId="14" xfId="57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72" fontId="0" fillId="0" borderId="58" xfId="57" applyNumberFormat="1" applyFont="1" applyBorder="1" applyAlignment="1">
      <alignment horizontal="center" vertical="center" wrapText="1"/>
    </xf>
    <xf numFmtId="172" fontId="0" fillId="0" borderId="60" xfId="57" applyNumberFormat="1" applyFont="1" applyBorder="1" applyAlignment="1">
      <alignment horizontal="center" vertical="center" wrapText="1"/>
    </xf>
    <xf numFmtId="172" fontId="0" fillId="0" borderId="59" xfId="57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72" fontId="0" fillId="53" borderId="58" xfId="57" applyNumberFormat="1" applyFont="1" applyFill="1" applyBorder="1" applyAlignment="1">
      <alignment horizontal="center" vertical="center" wrapText="1"/>
    </xf>
    <xf numFmtId="9" fontId="25" fillId="49" borderId="43" xfId="119" applyFont="1" applyFill="1" applyBorder="1" applyAlignment="1" applyProtection="1">
      <alignment vertical="center" wrapText="1"/>
      <protection locked="0"/>
    </xf>
    <xf numFmtId="9" fontId="25" fillId="49" borderId="28" xfId="119" applyFont="1" applyFill="1" applyBorder="1" applyAlignment="1" applyProtection="1">
      <alignment vertical="center" wrapText="1"/>
      <protection locked="0"/>
    </xf>
    <xf numFmtId="9" fontId="25" fillId="49" borderId="50" xfId="119" applyFont="1" applyFill="1" applyBorder="1" applyAlignment="1" applyProtection="1">
      <alignment vertical="center" wrapText="1"/>
      <protection locked="0"/>
    </xf>
    <xf numFmtId="0" fontId="0" fillId="49" borderId="43" xfId="0" applyFill="1" applyBorder="1" applyAlignment="1" applyProtection="1">
      <alignment vertical="center" wrapText="1"/>
      <protection locked="0"/>
    </xf>
    <xf numFmtId="0" fontId="0" fillId="49" borderId="28" xfId="0" applyFill="1" applyBorder="1" applyAlignment="1" applyProtection="1">
      <alignment vertical="center" wrapText="1"/>
      <protection locked="0"/>
    </xf>
    <xf numFmtId="0" fontId="0" fillId="49" borderId="41" xfId="0" applyFill="1" applyBorder="1" applyAlignment="1" applyProtection="1">
      <alignment vertical="center" wrapText="1"/>
      <protection locked="0"/>
    </xf>
    <xf numFmtId="0" fontId="3" fillId="33" borderId="47" xfId="0" applyFont="1" applyFill="1" applyBorder="1" applyAlignment="1">
      <alignment vertical="center"/>
    </xf>
    <xf numFmtId="0" fontId="0" fillId="49" borderId="50" xfId="0" applyFill="1" applyBorder="1" applyAlignment="1" applyProtection="1">
      <alignment vertical="center" wrapText="1"/>
      <protection locked="0"/>
    </xf>
    <xf numFmtId="0" fontId="11" fillId="49" borderId="58" xfId="0" applyFont="1" applyFill="1" applyBorder="1" applyAlignment="1">
      <alignment horizontal="center" vertical="center" textRotation="90" wrapText="1"/>
    </xf>
    <xf numFmtId="0" fontId="11" fillId="49" borderId="60" xfId="0" applyFont="1" applyFill="1" applyBorder="1" applyAlignment="1">
      <alignment horizontal="center" vertical="center" textRotation="90" wrapText="1"/>
    </xf>
    <xf numFmtId="0" fontId="11" fillId="49" borderId="59" xfId="0" applyFont="1" applyFill="1" applyBorder="1" applyAlignment="1">
      <alignment horizontal="center" vertical="center" textRotation="90" wrapText="1"/>
    </xf>
    <xf numFmtId="0" fontId="36" fillId="18" borderId="69" xfId="0" applyFont="1" applyFill="1" applyBorder="1" applyAlignment="1">
      <alignment wrapText="1"/>
    </xf>
    <xf numFmtId="0" fontId="36" fillId="18" borderId="56" xfId="0" applyFont="1" applyFill="1" applyBorder="1" applyAlignment="1">
      <alignment wrapText="1"/>
    </xf>
    <xf numFmtId="0" fontId="36" fillId="18" borderId="46" xfId="0" applyFont="1" applyFill="1" applyBorder="1" applyAlignment="1">
      <alignment wrapText="1"/>
    </xf>
    <xf numFmtId="172" fontId="3" fillId="0" borderId="0" xfId="6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26" xfId="0" applyFont="1" applyFill="1" applyBorder="1" applyAlignment="1">
      <alignment vertical="center" wrapText="1"/>
    </xf>
    <xf numFmtId="172" fontId="25" fillId="51" borderId="10" xfId="66" applyNumberFormat="1" applyFont="1" applyFill="1" applyBorder="1" applyAlignment="1">
      <alignment horizontal="center" vertical="center" wrapText="1"/>
    </xf>
    <xf numFmtId="0" fontId="17" fillId="51" borderId="26" xfId="0" applyFont="1" applyFill="1" applyBorder="1" applyAlignment="1">
      <alignment horizontal="center" vertical="center" wrapText="1"/>
    </xf>
    <xf numFmtId="0" fontId="17" fillId="51" borderId="57" xfId="0" applyFont="1" applyFill="1" applyBorder="1" applyAlignment="1">
      <alignment horizontal="center" vertical="center" wrapText="1"/>
    </xf>
    <xf numFmtId="0" fontId="139" fillId="10" borderId="10" xfId="0" applyFont="1" applyFill="1" applyBorder="1" applyAlignment="1">
      <alignment horizontal="center" vertical="center" wrapText="1"/>
    </xf>
    <xf numFmtId="0" fontId="139" fillId="10" borderId="26" xfId="0" applyFont="1" applyFill="1" applyBorder="1" applyAlignment="1">
      <alignment horizontal="center" vertical="center" wrapText="1"/>
    </xf>
    <xf numFmtId="0" fontId="139" fillId="10" borderId="57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 wrapText="1"/>
    </xf>
    <xf numFmtId="0" fontId="50" fillId="40" borderId="26" xfId="0" applyFont="1" applyFill="1" applyBorder="1" applyAlignment="1">
      <alignment horizontal="center" vertical="center" wrapText="1"/>
    </xf>
    <xf numFmtId="0" fontId="50" fillId="40" borderId="57" xfId="0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 wrapText="1"/>
    </xf>
    <xf numFmtId="0" fontId="140" fillId="0" borderId="26" xfId="0" applyFont="1" applyBorder="1" applyAlignment="1">
      <alignment horizontal="center" vertical="center" wrapText="1"/>
    </xf>
    <xf numFmtId="0" fontId="112" fillId="0" borderId="26" xfId="0" applyFont="1" applyBorder="1" applyAlignment="1">
      <alignment horizontal="center" vertical="center" wrapText="1"/>
    </xf>
    <xf numFmtId="0" fontId="112" fillId="0" borderId="57" xfId="0" applyFont="1" applyBorder="1" applyAlignment="1">
      <alignment horizontal="center" vertical="center" wrapText="1"/>
    </xf>
    <xf numFmtId="0" fontId="36" fillId="16" borderId="69" xfId="0" applyFont="1" applyFill="1" applyBorder="1" applyAlignment="1">
      <alignment wrapText="1"/>
    </xf>
    <xf numFmtId="0" fontId="36" fillId="16" borderId="56" xfId="0" applyFont="1" applyFill="1" applyBorder="1" applyAlignment="1">
      <alignment wrapText="1"/>
    </xf>
    <xf numFmtId="0" fontId="36" fillId="16" borderId="23" xfId="0" applyFont="1" applyFill="1" applyBorder="1" applyAlignment="1">
      <alignment wrapText="1"/>
    </xf>
    <xf numFmtId="0" fontId="141" fillId="10" borderId="10" xfId="110" applyFont="1" applyFill="1" applyBorder="1" applyAlignment="1">
      <alignment horizontal="center" vertical="center" wrapText="1"/>
      <protection/>
    </xf>
    <xf numFmtId="0" fontId="141" fillId="10" borderId="26" xfId="0" applyFont="1" applyFill="1" applyBorder="1" applyAlignment="1">
      <alignment horizontal="center" vertical="center" wrapText="1"/>
    </xf>
    <xf numFmtId="0" fontId="141" fillId="10" borderId="57" xfId="0" applyFont="1" applyFill="1" applyBorder="1" applyAlignment="1">
      <alignment horizontal="center" vertical="center" wrapText="1"/>
    </xf>
    <xf numFmtId="0" fontId="12" fillId="0" borderId="18" xfId="110" applyFont="1" applyBorder="1" applyAlignment="1">
      <alignment/>
      <protection/>
    </xf>
    <xf numFmtId="0" fontId="3" fillId="0" borderId="11" xfId="110" applyFont="1" applyBorder="1" applyAlignment="1">
      <alignment/>
      <protection/>
    </xf>
    <xf numFmtId="0" fontId="13" fillId="0" borderId="32" xfId="110" applyFont="1" applyFill="1" applyBorder="1" applyAlignment="1">
      <alignment horizontal="center" vertical="center" wrapText="1"/>
      <protection/>
    </xf>
    <xf numFmtId="0" fontId="13" fillId="0" borderId="34" xfId="110" applyFont="1" applyFill="1" applyBorder="1" applyAlignment="1">
      <alignment horizontal="center" vertical="center" wrapText="1"/>
      <protection/>
    </xf>
    <xf numFmtId="0" fontId="12" fillId="0" borderId="14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2" xfId="110" applyFont="1" applyFill="1" applyBorder="1" applyAlignment="1">
      <alignment horizontal="center" vertical="center" wrapText="1"/>
      <protection/>
    </xf>
    <xf numFmtId="0" fontId="15" fillId="0" borderId="44" xfId="110" applyFont="1" applyFill="1" applyBorder="1" applyAlignment="1">
      <alignment horizontal="center" vertical="center" wrapText="1"/>
      <protection/>
    </xf>
    <xf numFmtId="0" fontId="3" fillId="49" borderId="58" xfId="110" applyFont="1" applyFill="1" applyBorder="1" applyAlignment="1">
      <alignment horizontal="center" vertical="center" textRotation="90"/>
      <protection/>
    </xf>
    <xf numFmtId="0" fontId="0" fillId="49" borderId="60" xfId="110" applyFill="1" applyBorder="1" applyAlignment="1">
      <alignment/>
      <protection/>
    </xf>
    <xf numFmtId="0" fontId="0" fillId="49" borderId="59" xfId="110" applyFill="1" applyBorder="1" applyAlignment="1">
      <alignment/>
      <protection/>
    </xf>
    <xf numFmtId="0" fontId="15" fillId="0" borderId="47" xfId="110" applyFont="1" applyFill="1" applyBorder="1" applyAlignment="1">
      <alignment horizontal="center" vertical="center" wrapText="1"/>
      <protection/>
    </xf>
    <xf numFmtId="0" fontId="15" fillId="0" borderId="48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57" xfId="110" applyFont="1" applyFill="1" applyBorder="1" applyAlignment="1">
      <alignment/>
      <protection/>
    </xf>
    <xf numFmtId="0" fontId="18" fillId="18" borderId="69" xfId="110" applyFont="1" applyFill="1" applyBorder="1" applyAlignment="1">
      <alignment horizontal="center" vertical="center" wrapText="1"/>
      <protection/>
    </xf>
    <xf numFmtId="0" fontId="15" fillId="18" borderId="22" xfId="110" applyFont="1" applyFill="1" applyBorder="1" applyAlignment="1">
      <alignment horizontal="center" vertical="center" wrapText="1"/>
      <protection/>
    </xf>
    <xf numFmtId="0" fontId="15" fillId="18" borderId="23" xfId="110" applyFont="1" applyFill="1" applyBorder="1" applyAlignment="1">
      <alignment horizontal="center" vertical="center" wrapText="1"/>
      <protection/>
    </xf>
    <xf numFmtId="0" fontId="19" fillId="56" borderId="27" xfId="110" applyFont="1" applyFill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/>
      <protection/>
    </xf>
    <xf numFmtId="0" fontId="3" fillId="0" borderId="26" xfId="110" applyFont="1" applyBorder="1" applyAlignment="1">
      <alignment horizontal="center" vertical="center"/>
      <protection/>
    </xf>
    <xf numFmtId="0" fontId="21" fillId="38" borderId="10" xfId="110" applyFont="1" applyFill="1" applyBorder="1" applyAlignment="1">
      <alignment vertical="center"/>
      <protection/>
    </xf>
    <xf numFmtId="0" fontId="0" fillId="0" borderId="57" xfId="110" applyBorder="1" applyAlignment="1">
      <alignment/>
      <protection/>
    </xf>
    <xf numFmtId="0" fontId="15" fillId="38" borderId="10" xfId="110" applyFont="1" applyFill="1" applyBorder="1" applyAlignment="1">
      <alignment wrapText="1"/>
      <protection/>
    </xf>
    <xf numFmtId="0" fontId="15" fillId="0" borderId="57" xfId="110" applyFont="1" applyBorder="1" applyAlignment="1">
      <alignment wrapText="1"/>
      <protection/>
    </xf>
    <xf numFmtId="0" fontId="0" fillId="0" borderId="14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4" xfId="110" applyBorder="1" applyAlignment="1">
      <alignment wrapText="1"/>
      <protection/>
    </xf>
    <xf numFmtId="0" fontId="0" fillId="0" borderId="14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172" fontId="9" fillId="47" borderId="10" xfId="57" applyNumberFormat="1" applyFont="1" applyFill="1" applyBorder="1" applyAlignment="1">
      <alignment horizontal="center"/>
    </xf>
    <xf numFmtId="172" fontId="9" fillId="47" borderId="26" xfId="57" applyNumberFormat="1" applyFont="1" applyFill="1" applyBorder="1" applyAlignment="1">
      <alignment horizontal="center"/>
    </xf>
    <xf numFmtId="172" fontId="9" fillId="47" borderId="57" xfId="57" applyNumberFormat="1" applyFont="1" applyFill="1" applyBorder="1" applyAlignment="1">
      <alignment horizontal="center"/>
    </xf>
    <xf numFmtId="172" fontId="9" fillId="0" borderId="10" xfId="57" applyNumberFormat="1" applyFont="1" applyFill="1" applyBorder="1" applyAlignment="1">
      <alignment horizontal="center"/>
    </xf>
    <xf numFmtId="172" fontId="9" fillId="0" borderId="26" xfId="57" applyNumberFormat="1" applyFont="1" applyFill="1" applyBorder="1" applyAlignment="1">
      <alignment horizontal="center"/>
    </xf>
    <xf numFmtId="172" fontId="9" fillId="0" borderId="57" xfId="57" applyNumberFormat="1" applyFont="1" applyFill="1" applyBorder="1" applyAlignment="1">
      <alignment horizontal="center"/>
    </xf>
    <xf numFmtId="0" fontId="9" fillId="0" borderId="6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72" fontId="0" fillId="48" borderId="10" xfId="57" applyNumberFormat="1" applyFont="1" applyFill="1" applyBorder="1" applyAlignment="1">
      <alignment horizontal="center"/>
    </xf>
    <xf numFmtId="172" fontId="0" fillId="48" borderId="26" xfId="57" applyNumberFormat="1" applyFont="1" applyFill="1" applyBorder="1" applyAlignment="1">
      <alignment horizontal="center"/>
    </xf>
    <xf numFmtId="172" fontId="0" fillId="48" borderId="35" xfId="57" applyNumberFormat="1" applyFont="1" applyFill="1" applyBorder="1" applyAlignment="1">
      <alignment horizontal="center"/>
    </xf>
    <xf numFmtId="172" fontId="0" fillId="48" borderId="37" xfId="57" applyNumberFormat="1" applyFont="1" applyFill="1" applyBorder="1" applyAlignment="1">
      <alignment horizontal="center"/>
    </xf>
    <xf numFmtId="172" fontId="0" fillId="48" borderId="38" xfId="57" applyNumberFormat="1" applyFont="1" applyFill="1" applyBorder="1" applyAlignment="1">
      <alignment horizontal="center"/>
    </xf>
    <xf numFmtId="172" fontId="0" fillId="49" borderId="10" xfId="57" applyNumberFormat="1" applyFont="1" applyFill="1" applyBorder="1" applyAlignment="1" applyProtection="1">
      <alignment horizontal="center"/>
      <protection locked="0"/>
    </xf>
    <xf numFmtId="172" fontId="0" fillId="49" borderId="26" xfId="57" applyNumberFormat="1" applyFont="1" applyFill="1" applyBorder="1" applyAlignment="1" applyProtection="1">
      <alignment horizontal="center"/>
      <protection locked="0"/>
    </xf>
    <xf numFmtId="172" fontId="0" fillId="49" borderId="57" xfId="57" applyNumberFormat="1" applyFont="1" applyFill="1" applyBorder="1" applyAlignment="1" applyProtection="1">
      <alignment horizontal="center"/>
      <protection locked="0"/>
    </xf>
    <xf numFmtId="172" fontId="3" fillId="49" borderId="10" xfId="57" applyNumberFormat="1" applyFont="1" applyFill="1" applyBorder="1" applyAlignment="1" applyProtection="1">
      <alignment horizontal="center"/>
      <protection locked="0"/>
    </xf>
    <xf numFmtId="172" fontId="3" fillId="49" borderId="26" xfId="57" applyNumberFormat="1" applyFont="1" applyFill="1" applyBorder="1" applyAlignment="1" applyProtection="1">
      <alignment horizontal="center"/>
      <protection locked="0"/>
    </xf>
    <xf numFmtId="172" fontId="3" fillId="49" borderId="57" xfId="57" applyNumberFormat="1" applyFont="1" applyFill="1" applyBorder="1" applyAlignment="1" applyProtection="1">
      <alignment horizontal="center"/>
      <protection locked="0"/>
    </xf>
    <xf numFmtId="172" fontId="0" fillId="49" borderId="67" xfId="57" applyNumberFormat="1" applyFont="1" applyFill="1" applyBorder="1" applyAlignment="1" applyProtection="1">
      <alignment horizontal="center"/>
      <protection locked="0"/>
    </xf>
    <xf numFmtId="172" fontId="0" fillId="49" borderId="73" xfId="57" applyNumberFormat="1" applyFont="1" applyFill="1" applyBorder="1" applyAlignment="1" applyProtection="1">
      <alignment horizontal="center"/>
      <protection locked="0"/>
    </xf>
    <xf numFmtId="172" fontId="0" fillId="49" borderId="77" xfId="57" applyNumberFormat="1" applyFont="1" applyFill="1" applyBorder="1" applyAlignment="1" applyProtection="1">
      <alignment horizontal="center"/>
      <protection locked="0"/>
    </xf>
    <xf numFmtId="172" fontId="0" fillId="49" borderId="83" xfId="57" applyNumberFormat="1" applyFont="1" applyFill="1" applyBorder="1" applyAlignment="1" applyProtection="1">
      <alignment horizontal="center"/>
      <protection locked="0"/>
    </xf>
    <xf numFmtId="172" fontId="0" fillId="49" borderId="75" xfId="57" applyNumberFormat="1" applyFont="1" applyFill="1" applyBorder="1" applyAlignment="1" applyProtection="1">
      <alignment horizontal="center"/>
      <protection locked="0"/>
    </xf>
    <xf numFmtId="172" fontId="0" fillId="49" borderId="71" xfId="57" applyNumberFormat="1" applyFont="1" applyFill="1" applyBorder="1" applyAlignment="1" applyProtection="1">
      <alignment horizontal="center"/>
      <protection locked="0"/>
    </xf>
    <xf numFmtId="172" fontId="10" fillId="47" borderId="10" xfId="57" applyNumberFormat="1" applyFont="1" applyFill="1" applyBorder="1" applyAlignment="1">
      <alignment horizontal="center"/>
    </xf>
    <xf numFmtId="172" fontId="10" fillId="47" borderId="26" xfId="57" applyNumberFormat="1" applyFont="1" applyFill="1" applyBorder="1" applyAlignment="1">
      <alignment horizontal="center"/>
    </xf>
    <xf numFmtId="172" fontId="10" fillId="47" borderId="57" xfId="57" applyNumberFormat="1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49" borderId="72" xfId="0" applyFont="1" applyFill="1" applyBorder="1" applyAlignment="1">
      <alignment horizontal="center" vertical="center" wrapText="1"/>
    </xf>
    <xf numFmtId="0" fontId="0" fillId="49" borderId="32" xfId="0" applyFont="1" applyFill="1" applyBorder="1" applyAlignment="1">
      <alignment horizontal="center" vertical="center" wrapText="1"/>
    </xf>
    <xf numFmtId="0" fontId="0" fillId="49" borderId="34" xfId="0" applyFont="1" applyFill="1" applyBorder="1" applyAlignment="1">
      <alignment horizontal="center" vertical="center" wrapText="1"/>
    </xf>
    <xf numFmtId="172" fontId="0" fillId="49" borderId="27" xfId="57" applyNumberFormat="1" applyFont="1" applyFill="1" applyBorder="1" applyAlignment="1" applyProtection="1">
      <alignment horizontal="center"/>
      <protection locked="0"/>
    </xf>
    <xf numFmtId="172" fontId="0" fillId="49" borderId="24" xfId="57" applyNumberFormat="1" applyFont="1" applyFill="1" applyBorder="1" applyAlignment="1" applyProtection="1">
      <alignment horizontal="center"/>
      <protection locked="0"/>
    </xf>
    <xf numFmtId="172" fontId="0" fillId="49" borderId="25" xfId="57" applyNumberFormat="1" applyFont="1" applyFill="1" applyBorder="1" applyAlignment="1" applyProtection="1">
      <alignment horizontal="center"/>
      <protection locked="0"/>
    </xf>
    <xf numFmtId="172" fontId="0" fillId="48" borderId="40" xfId="57" applyNumberFormat="1" applyFont="1" applyFill="1" applyBorder="1" applyAlignment="1">
      <alignment horizontal="center"/>
    </xf>
    <xf numFmtId="172" fontId="0" fillId="48" borderId="42" xfId="57" applyNumberFormat="1" applyFont="1" applyFill="1" applyBorder="1" applyAlignment="1">
      <alignment horizontal="center"/>
    </xf>
    <xf numFmtId="172" fontId="0" fillId="48" borderId="43" xfId="57" applyNumberFormat="1" applyFont="1" applyFill="1" applyBorder="1" applyAlignment="1">
      <alignment horizontal="center"/>
    </xf>
    <xf numFmtId="172" fontId="0" fillId="48" borderId="51" xfId="57" applyNumberFormat="1" applyFont="1" applyFill="1" applyBorder="1" applyAlignment="1">
      <alignment horizontal="center"/>
    </xf>
    <xf numFmtId="172" fontId="0" fillId="48" borderId="55" xfId="57" applyNumberFormat="1" applyFont="1" applyFill="1" applyBorder="1" applyAlignment="1">
      <alignment horizontal="center"/>
    </xf>
    <xf numFmtId="172" fontId="0" fillId="48" borderId="52" xfId="57" applyNumberFormat="1" applyFont="1" applyFill="1" applyBorder="1" applyAlignment="1">
      <alignment horizontal="center"/>
    </xf>
    <xf numFmtId="0" fontId="24" fillId="33" borderId="58" xfId="0" applyFont="1" applyFill="1" applyBorder="1" applyAlignment="1">
      <alignment horizontal="center" vertical="center" textRotation="90" wrapText="1"/>
    </xf>
    <xf numFmtId="0" fontId="24" fillId="33" borderId="60" xfId="0" applyFont="1" applyFill="1" applyBorder="1" applyAlignment="1">
      <alignment horizontal="center" vertical="center" textRotation="90" wrapText="1"/>
    </xf>
    <xf numFmtId="0" fontId="24" fillId="33" borderId="59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vertical="center" wrapText="1"/>
    </xf>
    <xf numFmtId="0" fontId="8" fillId="37" borderId="26" xfId="0" applyFont="1" applyFill="1" applyBorder="1" applyAlignment="1">
      <alignment vertical="center" wrapText="1"/>
    </xf>
    <xf numFmtId="0" fontId="9" fillId="47" borderId="10" xfId="0" applyFont="1" applyFill="1" applyBorder="1" applyAlignment="1">
      <alignment vertical="center" wrapText="1"/>
    </xf>
    <xf numFmtId="0" fontId="9" fillId="47" borderId="2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5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left" vertical="center" wrapText="1"/>
    </xf>
    <xf numFmtId="0" fontId="9" fillId="47" borderId="26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8" fillId="47" borderId="26" xfId="0" applyFont="1" applyFill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44" borderId="10" xfId="0" applyFont="1" applyFill="1" applyBorder="1" applyAlignment="1">
      <alignment vertical="center" wrapText="1"/>
    </xf>
    <xf numFmtId="0" fontId="0" fillId="44" borderId="26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43" fontId="3" fillId="0" borderId="18" xfId="57" applyFont="1" applyBorder="1" applyAlignment="1">
      <alignment horizontal="justify" vertical="center" wrapText="1"/>
    </xf>
    <xf numFmtId="43" fontId="3" fillId="0" borderId="11" xfId="57" applyFont="1" applyBorder="1" applyAlignment="1">
      <alignment horizontal="justify" vertical="center" wrapText="1"/>
    </xf>
    <xf numFmtId="43" fontId="3" fillId="0" borderId="12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</xdr:row>
      <xdr:rowOff>47625</xdr:rowOff>
    </xdr:from>
    <xdr:to>
      <xdr:col>0</xdr:col>
      <xdr:colOff>180975</xdr:colOff>
      <xdr:row>66</xdr:row>
      <xdr:rowOff>57150</xdr:rowOff>
    </xdr:to>
    <xdr:sp>
      <xdr:nvSpPr>
        <xdr:cNvPr id="1" name="Freccia a destra 1"/>
        <xdr:cNvSpPr>
          <a:spLocks/>
        </xdr:cNvSpPr>
      </xdr:nvSpPr>
      <xdr:spPr>
        <a:xfrm>
          <a:off x="38100" y="14144625"/>
          <a:ext cx="142875" cy="276225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</xdr:row>
      <xdr:rowOff>85725</xdr:rowOff>
    </xdr:from>
    <xdr:to>
      <xdr:col>17</xdr:col>
      <xdr:colOff>142875</xdr:colOff>
      <xdr:row>2</xdr:row>
      <xdr:rowOff>171450</xdr:rowOff>
    </xdr:to>
    <xdr:sp>
      <xdr:nvSpPr>
        <xdr:cNvPr id="2" name="Freccia a destra 2"/>
        <xdr:cNvSpPr>
          <a:spLocks/>
        </xdr:cNvSpPr>
      </xdr:nvSpPr>
      <xdr:spPr>
        <a:xfrm rot="10800000">
          <a:off x="19726275" y="676275"/>
          <a:ext cx="114300" cy="85725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</xdr:row>
      <xdr:rowOff>76200</xdr:rowOff>
    </xdr:from>
    <xdr:to>
      <xdr:col>17</xdr:col>
      <xdr:colOff>152400</xdr:colOff>
      <xdr:row>4</xdr:row>
      <xdr:rowOff>161925</xdr:rowOff>
    </xdr:to>
    <xdr:sp>
      <xdr:nvSpPr>
        <xdr:cNvPr id="3" name="Freccia a destra 3"/>
        <xdr:cNvSpPr>
          <a:spLocks/>
        </xdr:cNvSpPr>
      </xdr:nvSpPr>
      <xdr:spPr>
        <a:xfrm rot="10800000">
          <a:off x="19726275" y="1847850"/>
          <a:ext cx="123825" cy="85725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1771650</xdr:colOff>
      <xdr:row>78</xdr:row>
      <xdr:rowOff>28575</xdr:rowOff>
    </xdr:from>
    <xdr:to>
      <xdr:col>1</xdr:col>
      <xdr:colOff>2238375</xdr:colOff>
      <xdr:row>78</xdr:row>
      <xdr:rowOff>85725</xdr:rowOff>
    </xdr:to>
    <xdr:sp>
      <xdr:nvSpPr>
        <xdr:cNvPr id="4" name="Freccia a destra 4"/>
        <xdr:cNvSpPr>
          <a:spLocks/>
        </xdr:cNvSpPr>
      </xdr:nvSpPr>
      <xdr:spPr>
        <a:xfrm>
          <a:off x="2276475" y="17145000"/>
          <a:ext cx="457200" cy="57150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101</xdr:row>
      <xdr:rowOff>66675</xdr:rowOff>
    </xdr:from>
    <xdr:to>
      <xdr:col>5</xdr:col>
      <xdr:colOff>238125</xdr:colOff>
      <xdr:row>101</xdr:row>
      <xdr:rowOff>123825</xdr:rowOff>
    </xdr:to>
    <xdr:sp>
      <xdr:nvSpPr>
        <xdr:cNvPr id="5" name="Freccia a destra 10"/>
        <xdr:cNvSpPr>
          <a:spLocks/>
        </xdr:cNvSpPr>
      </xdr:nvSpPr>
      <xdr:spPr>
        <a:xfrm>
          <a:off x="8629650" y="22583775"/>
          <a:ext cx="200025" cy="66675"/>
        </a:xfrm>
        <a:prstGeom prst="rightArrow">
          <a:avLst>
            <a:gd name="adj" fmla="val 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104</xdr:row>
      <xdr:rowOff>28575</xdr:rowOff>
    </xdr:from>
    <xdr:to>
      <xdr:col>5</xdr:col>
      <xdr:colOff>238125</xdr:colOff>
      <xdr:row>104</xdr:row>
      <xdr:rowOff>114300</xdr:rowOff>
    </xdr:to>
    <xdr:sp>
      <xdr:nvSpPr>
        <xdr:cNvPr id="6" name="Freccia a destra 11"/>
        <xdr:cNvSpPr>
          <a:spLocks/>
        </xdr:cNvSpPr>
      </xdr:nvSpPr>
      <xdr:spPr>
        <a:xfrm>
          <a:off x="8629650" y="23688675"/>
          <a:ext cx="200025" cy="8572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105</xdr:row>
      <xdr:rowOff>66675</xdr:rowOff>
    </xdr:from>
    <xdr:to>
      <xdr:col>5</xdr:col>
      <xdr:colOff>238125</xdr:colOff>
      <xdr:row>105</xdr:row>
      <xdr:rowOff>142875</xdr:rowOff>
    </xdr:to>
    <xdr:sp>
      <xdr:nvSpPr>
        <xdr:cNvPr id="7" name="Freccia a destra 12"/>
        <xdr:cNvSpPr>
          <a:spLocks/>
        </xdr:cNvSpPr>
      </xdr:nvSpPr>
      <xdr:spPr>
        <a:xfrm>
          <a:off x="8629650" y="24088725"/>
          <a:ext cx="200025" cy="8572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102</xdr:row>
      <xdr:rowOff>66675</xdr:rowOff>
    </xdr:from>
    <xdr:to>
      <xdr:col>5</xdr:col>
      <xdr:colOff>238125</xdr:colOff>
      <xdr:row>102</xdr:row>
      <xdr:rowOff>142875</xdr:rowOff>
    </xdr:to>
    <xdr:sp>
      <xdr:nvSpPr>
        <xdr:cNvPr id="8" name="Freccia a destra 14"/>
        <xdr:cNvSpPr>
          <a:spLocks/>
        </xdr:cNvSpPr>
      </xdr:nvSpPr>
      <xdr:spPr>
        <a:xfrm>
          <a:off x="8629650" y="22983825"/>
          <a:ext cx="200025" cy="8572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103</xdr:row>
      <xdr:rowOff>28575</xdr:rowOff>
    </xdr:from>
    <xdr:to>
      <xdr:col>5</xdr:col>
      <xdr:colOff>238125</xdr:colOff>
      <xdr:row>103</xdr:row>
      <xdr:rowOff>123825</xdr:rowOff>
    </xdr:to>
    <xdr:sp>
      <xdr:nvSpPr>
        <xdr:cNvPr id="9" name="Freccia a destra 15"/>
        <xdr:cNvSpPr>
          <a:spLocks/>
        </xdr:cNvSpPr>
      </xdr:nvSpPr>
      <xdr:spPr>
        <a:xfrm>
          <a:off x="8629650" y="23383875"/>
          <a:ext cx="200025" cy="952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66675</xdr:rowOff>
    </xdr:from>
    <xdr:to>
      <xdr:col>0</xdr:col>
      <xdr:colOff>200025</xdr:colOff>
      <xdr:row>106</xdr:row>
      <xdr:rowOff>85725</xdr:rowOff>
    </xdr:to>
    <xdr:sp>
      <xdr:nvSpPr>
        <xdr:cNvPr id="10" name="Freccia circolare a destra 17"/>
        <xdr:cNvSpPr>
          <a:spLocks/>
        </xdr:cNvSpPr>
      </xdr:nvSpPr>
      <xdr:spPr>
        <a:xfrm>
          <a:off x="38100" y="22583775"/>
          <a:ext cx="161925" cy="1962150"/>
        </a:xfrm>
        <a:prstGeom prst="curvedRightArrow">
          <a:avLst>
            <a:gd name="adj1" fmla="val 40300"/>
            <a:gd name="adj2" fmla="val 47574"/>
            <a:gd name="adj3" fmla="val 25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31</xdr:row>
      <xdr:rowOff>180975</xdr:rowOff>
    </xdr:from>
    <xdr:to>
      <xdr:col>6</xdr:col>
      <xdr:colOff>238125</xdr:colOff>
      <xdr:row>32</xdr:row>
      <xdr:rowOff>47625</xdr:rowOff>
    </xdr:to>
    <xdr:sp>
      <xdr:nvSpPr>
        <xdr:cNvPr id="1" name="Freccia in giù 1"/>
        <xdr:cNvSpPr>
          <a:spLocks/>
        </xdr:cNvSpPr>
      </xdr:nvSpPr>
      <xdr:spPr>
        <a:xfrm>
          <a:off x="7648575" y="6810375"/>
          <a:ext cx="114300" cy="4762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19</xdr:row>
      <xdr:rowOff>38100</xdr:rowOff>
    </xdr:from>
    <xdr:to>
      <xdr:col>2</xdr:col>
      <xdr:colOff>361950</xdr:colOff>
      <xdr:row>19</xdr:row>
      <xdr:rowOff>123825</xdr:rowOff>
    </xdr:to>
    <xdr:sp>
      <xdr:nvSpPr>
        <xdr:cNvPr id="1" name="Freccia a destra 1"/>
        <xdr:cNvSpPr>
          <a:spLocks/>
        </xdr:cNvSpPr>
      </xdr:nvSpPr>
      <xdr:spPr>
        <a:xfrm>
          <a:off x="3676650" y="5962650"/>
          <a:ext cx="304800" cy="8572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20</xdr:row>
      <xdr:rowOff>28575</xdr:rowOff>
    </xdr:from>
    <xdr:to>
      <xdr:col>12</xdr:col>
      <xdr:colOff>114300</xdr:colOff>
      <xdr:row>20</xdr:row>
      <xdr:rowOff>66675</xdr:rowOff>
    </xdr:to>
    <xdr:sp>
      <xdr:nvSpPr>
        <xdr:cNvPr id="1" name="Freccia a sinistra 1"/>
        <xdr:cNvSpPr>
          <a:spLocks/>
        </xdr:cNvSpPr>
      </xdr:nvSpPr>
      <xdr:spPr>
        <a:xfrm>
          <a:off x="17506950" y="5495925"/>
          <a:ext cx="95250" cy="47625"/>
        </a:xfrm>
        <a:prstGeom prst="leftArrow">
          <a:avLst>
            <a:gd name="adj" fmla="val -28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1657350</xdr:colOff>
      <xdr:row>20</xdr:row>
      <xdr:rowOff>38100</xdr:rowOff>
    </xdr:from>
    <xdr:to>
      <xdr:col>4</xdr:col>
      <xdr:colOff>1962150</xdr:colOff>
      <xdr:row>20</xdr:row>
      <xdr:rowOff>104775</xdr:rowOff>
    </xdr:to>
    <xdr:sp>
      <xdr:nvSpPr>
        <xdr:cNvPr id="2" name="Freccia a destra 2"/>
        <xdr:cNvSpPr>
          <a:spLocks/>
        </xdr:cNvSpPr>
      </xdr:nvSpPr>
      <xdr:spPr>
        <a:xfrm>
          <a:off x="4933950" y="5505450"/>
          <a:ext cx="304800" cy="66675"/>
        </a:xfrm>
        <a:prstGeom prst="rightArrow">
          <a:avLst>
            <a:gd name="adj" fmla="val 40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31"/>
  <sheetViews>
    <sheetView zoomScalePageLayoutView="0" workbookViewId="0" topLeftCell="A1">
      <selection activeCell="C19" sqref="C19:I19"/>
    </sheetView>
  </sheetViews>
  <sheetFormatPr defaultColWidth="9.140625" defaultRowHeight="12.75"/>
  <cols>
    <col min="17" max="17" width="14.57421875" style="0" customWidth="1"/>
  </cols>
  <sheetData>
    <row r="1" ht="12.75" thickBot="1"/>
    <row r="2" spans="3:17" ht="12">
      <c r="C2" s="626" t="s">
        <v>230</v>
      </c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8"/>
    </row>
    <row r="3" spans="3:17" ht="12.75" thickBot="1">
      <c r="C3" s="629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1"/>
    </row>
    <row r="4" ht="12.75" thickBot="1"/>
    <row r="5" spans="3:4" ht="13.5" thickBot="1">
      <c r="C5" s="635" t="s">
        <v>76</v>
      </c>
      <c r="D5" s="636"/>
    </row>
    <row r="6" ht="12.75" thickBot="1"/>
    <row r="7" spans="2:17" ht="51" customHeight="1" thickBot="1">
      <c r="B7" s="132"/>
      <c r="C7" s="637" t="s">
        <v>209</v>
      </c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9"/>
    </row>
    <row r="8" spans="2:19" ht="20.25" customHeight="1" thickBot="1"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6"/>
      <c r="S8" s="156"/>
    </row>
    <row r="9" spans="3:17" ht="45.75" customHeight="1" thickBot="1">
      <c r="C9" s="632" t="s">
        <v>227</v>
      </c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4"/>
    </row>
    <row r="10" spans="2:19" ht="20.25" customHeight="1" thickBot="1"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6"/>
      <c r="S10" s="156"/>
    </row>
    <row r="11" spans="2:19" ht="35.25" customHeight="1" thickBot="1">
      <c r="B11" s="132"/>
      <c r="C11" s="640" t="s">
        <v>219</v>
      </c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2"/>
      <c r="R11" s="132"/>
      <c r="S11" s="132"/>
    </row>
    <row r="13" ht="12.75" thickBot="1"/>
    <row r="14" spans="3:17" ht="27.75" customHeight="1" thickBot="1">
      <c r="C14" s="643" t="s">
        <v>210</v>
      </c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5"/>
    </row>
    <row r="15" ht="12.75" thickBot="1"/>
    <row r="16" spans="2:12" ht="19.5" customHeight="1">
      <c r="B16" s="132"/>
      <c r="C16" s="615" t="s">
        <v>77</v>
      </c>
      <c r="D16" s="616"/>
      <c r="E16" s="616"/>
      <c r="F16" s="616"/>
      <c r="G16" s="616"/>
      <c r="H16" s="616"/>
      <c r="I16" s="617"/>
      <c r="J16" s="133"/>
      <c r="K16" s="132"/>
      <c r="L16" s="132"/>
    </row>
    <row r="17" spans="2:12" ht="17.25" customHeight="1">
      <c r="B17" s="132"/>
      <c r="C17" s="618" t="s">
        <v>146</v>
      </c>
      <c r="D17" s="619"/>
      <c r="E17" s="619"/>
      <c r="F17" s="619"/>
      <c r="G17" s="619"/>
      <c r="H17" s="619"/>
      <c r="I17" s="134"/>
      <c r="J17" s="133"/>
      <c r="K17" s="132"/>
      <c r="L17" s="132"/>
    </row>
    <row r="18" spans="2:12" ht="17.25" customHeight="1">
      <c r="B18" s="132"/>
      <c r="C18" s="620" t="s">
        <v>147</v>
      </c>
      <c r="D18" s="621"/>
      <c r="E18" s="621"/>
      <c r="F18" s="621"/>
      <c r="G18" s="621"/>
      <c r="H18" s="621"/>
      <c r="I18" s="622"/>
      <c r="J18" s="133"/>
      <c r="K18" s="132"/>
      <c r="L18" s="132"/>
    </row>
    <row r="19" spans="2:12" ht="64.5" customHeight="1" thickBot="1">
      <c r="B19" s="132"/>
      <c r="C19" s="623" t="s">
        <v>211</v>
      </c>
      <c r="D19" s="624"/>
      <c r="E19" s="624"/>
      <c r="F19" s="624"/>
      <c r="G19" s="624"/>
      <c r="H19" s="624"/>
      <c r="I19" s="625"/>
      <c r="J19" s="133"/>
      <c r="K19" s="132"/>
      <c r="L19" s="132"/>
    </row>
    <row r="20" spans="2:12" ht="17.25" customHeight="1">
      <c r="B20" s="132"/>
      <c r="C20" s="133"/>
      <c r="D20" s="133"/>
      <c r="E20" s="133"/>
      <c r="F20" s="133"/>
      <c r="G20" s="133"/>
      <c r="H20" s="133"/>
      <c r="I20" s="133"/>
      <c r="J20" s="133"/>
      <c r="K20" s="132"/>
      <c r="L20" s="132"/>
    </row>
    <row r="21" spans="2:12" ht="17.25" customHeight="1">
      <c r="B21" s="132"/>
      <c r="C21" s="133"/>
      <c r="D21" s="133"/>
      <c r="E21" s="133"/>
      <c r="F21" s="133"/>
      <c r="G21" s="133"/>
      <c r="H21" s="133"/>
      <c r="I21" s="133"/>
      <c r="J21" s="133"/>
      <c r="K21" s="132"/>
      <c r="L21" s="132"/>
    </row>
    <row r="22" spans="2:12" ht="17.25" customHeight="1">
      <c r="B22" s="132"/>
      <c r="C22" s="133"/>
      <c r="D22" s="133"/>
      <c r="E22" s="133"/>
      <c r="F22" s="133"/>
      <c r="G22" s="133"/>
      <c r="H22" s="133"/>
      <c r="I22" s="133"/>
      <c r="J22" s="133"/>
      <c r="K22" s="132"/>
      <c r="L22" s="132"/>
    </row>
    <row r="23" spans="2:12" ht="17.25" customHeight="1">
      <c r="B23" s="132"/>
      <c r="C23" s="133"/>
      <c r="D23" s="133"/>
      <c r="E23" s="133"/>
      <c r="F23" s="133"/>
      <c r="G23" s="133"/>
      <c r="H23" s="133"/>
      <c r="I23" s="133"/>
      <c r="J23" s="133"/>
      <c r="K23" s="132"/>
      <c r="L23" s="132"/>
    </row>
    <row r="24" spans="2:12" ht="12">
      <c r="B24" s="132"/>
      <c r="C24" s="133"/>
      <c r="D24" s="133"/>
      <c r="E24" s="133"/>
      <c r="F24" s="133"/>
      <c r="G24" s="133"/>
      <c r="H24" s="133"/>
      <c r="I24" s="133"/>
      <c r="J24" s="133"/>
      <c r="K24" s="132"/>
      <c r="L24" s="132"/>
    </row>
    <row r="25" spans="2:12" ht="12">
      <c r="B25" s="132"/>
      <c r="C25" s="133"/>
      <c r="D25" s="133"/>
      <c r="E25" s="133"/>
      <c r="F25" s="133"/>
      <c r="G25" s="133"/>
      <c r="H25" s="133"/>
      <c r="I25" s="133"/>
      <c r="J25" s="133"/>
      <c r="K25" s="132"/>
      <c r="L25" s="132"/>
    </row>
    <row r="26" spans="2:12" ht="12">
      <c r="B26" s="132"/>
      <c r="C26" s="133"/>
      <c r="D26" s="133"/>
      <c r="E26" s="133"/>
      <c r="F26" s="133"/>
      <c r="G26" s="133"/>
      <c r="H26" s="133"/>
      <c r="I26" s="133"/>
      <c r="J26" s="133"/>
      <c r="K26" s="132"/>
      <c r="L26" s="132"/>
    </row>
    <row r="27" spans="2:12" ht="12">
      <c r="B27" s="132"/>
      <c r="C27" s="133"/>
      <c r="D27" s="133"/>
      <c r="E27" s="133"/>
      <c r="F27" s="133"/>
      <c r="G27" s="133"/>
      <c r="H27" s="133"/>
      <c r="I27" s="133"/>
      <c r="J27" s="133"/>
      <c r="K27" s="132"/>
      <c r="L27" s="132"/>
    </row>
    <row r="28" spans="2:12" ht="12">
      <c r="B28" s="132"/>
      <c r="C28" s="133"/>
      <c r="D28" s="133"/>
      <c r="E28" s="133"/>
      <c r="F28" s="133"/>
      <c r="G28" s="133"/>
      <c r="H28" s="133"/>
      <c r="I28" s="133"/>
      <c r="J28" s="133"/>
      <c r="K28" s="132"/>
      <c r="L28" s="132"/>
    </row>
    <row r="29" spans="2:12" ht="12">
      <c r="B29" s="132"/>
      <c r="C29" s="133"/>
      <c r="D29" s="133"/>
      <c r="E29" s="133"/>
      <c r="F29" s="133"/>
      <c r="G29" s="133"/>
      <c r="H29" s="133"/>
      <c r="I29" s="133"/>
      <c r="J29" s="133"/>
      <c r="K29" s="132"/>
      <c r="L29" s="132"/>
    </row>
    <row r="30" spans="2:12" ht="12">
      <c r="B30" s="132"/>
      <c r="C30" s="133"/>
      <c r="D30" s="133"/>
      <c r="E30" s="133"/>
      <c r="F30" s="133"/>
      <c r="G30" s="133"/>
      <c r="H30" s="133"/>
      <c r="I30" s="133"/>
      <c r="J30" s="133"/>
      <c r="K30" s="132"/>
      <c r="L30" s="132"/>
    </row>
    <row r="31" spans="2:12" ht="12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</sheetData>
  <sheetProtection/>
  <mergeCells count="10"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7"/>
  <sheetViews>
    <sheetView zoomScale="70" zoomScaleNormal="70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O5" sqref="O5"/>
    </sheetView>
  </sheetViews>
  <sheetFormatPr defaultColWidth="9.140625" defaultRowHeight="12.75"/>
  <cols>
    <col min="1" max="1" width="7.57421875" style="0" customWidth="1"/>
    <col min="2" max="2" width="86.00390625" style="0" customWidth="1"/>
    <col min="3" max="3" width="11.57421875" style="0" customWidth="1"/>
    <col min="4" max="5" width="11.8515625" style="0" customWidth="1"/>
    <col min="6" max="7" width="11.00390625" style="0" customWidth="1"/>
    <col min="8" max="9" width="10.57421875" style="0" customWidth="1"/>
    <col min="10" max="11" width="10.8515625" style="0" customWidth="1"/>
    <col min="12" max="12" width="11.140625" style="0" customWidth="1"/>
    <col min="13" max="13" width="20.7109375" style="0" customWidth="1"/>
    <col min="14" max="14" width="23.57421875" style="0" customWidth="1"/>
    <col min="15" max="16" width="15.57421875" style="0" customWidth="1"/>
    <col min="17" max="17" width="15.140625" style="0" customWidth="1"/>
    <col min="18" max="18" width="5.8515625" style="0" customWidth="1"/>
    <col min="19" max="19" width="11.421875" style="0" customWidth="1"/>
    <col min="20" max="20" width="7.421875" style="0" customWidth="1"/>
  </cols>
  <sheetData>
    <row r="1" spans="1:17" ht="24" thickBot="1">
      <c r="A1" s="48"/>
      <c r="B1" s="383" t="s">
        <v>2</v>
      </c>
      <c r="C1" s="491"/>
      <c r="D1" s="839" t="s">
        <v>231</v>
      </c>
      <c r="E1" s="840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2"/>
    </row>
    <row r="2" spans="1:17" ht="22.5" customHeight="1">
      <c r="A2" s="19"/>
      <c r="B2" s="158" t="s">
        <v>148</v>
      </c>
      <c r="C2" s="492"/>
      <c r="D2" s="843"/>
      <c r="E2" s="843"/>
      <c r="F2" s="843"/>
      <c r="G2" s="843"/>
      <c r="H2" s="843"/>
      <c r="I2" s="843"/>
      <c r="J2" s="843"/>
      <c r="K2" s="460"/>
      <c r="L2" s="844"/>
      <c r="M2" s="844"/>
      <c r="N2" s="844"/>
      <c r="O2" s="843"/>
      <c r="P2" s="843"/>
      <c r="Q2" s="845"/>
    </row>
    <row r="3" spans="1:20" ht="49.5" customHeight="1">
      <c r="A3" s="19"/>
      <c r="B3" s="125" t="s">
        <v>155</v>
      </c>
      <c r="C3" s="125"/>
      <c r="D3" s="846"/>
      <c r="E3" s="846"/>
      <c r="F3" s="846"/>
      <c r="G3" s="846"/>
      <c r="H3" s="846"/>
      <c r="I3" s="846"/>
      <c r="J3" s="846"/>
      <c r="K3" s="461"/>
      <c r="L3" s="847" t="s">
        <v>61</v>
      </c>
      <c r="M3" s="847"/>
      <c r="N3" s="848"/>
      <c r="O3" s="872"/>
      <c r="P3" s="873"/>
      <c r="Q3" s="874"/>
      <c r="S3" s="384">
        <v>0.3</v>
      </c>
      <c r="T3" s="385" t="s">
        <v>66</v>
      </c>
    </row>
    <row r="4" spans="1:20" ht="43.5" customHeight="1">
      <c r="A4" s="19"/>
      <c r="B4" s="125" t="s">
        <v>152</v>
      </c>
      <c r="C4" s="493"/>
      <c r="D4" s="875"/>
      <c r="E4" s="876"/>
      <c r="F4" s="876"/>
      <c r="G4" s="876"/>
      <c r="H4" s="876"/>
      <c r="I4" s="876"/>
      <c r="J4" s="877"/>
      <c r="K4" s="458"/>
      <c r="L4" s="848" t="s">
        <v>156</v>
      </c>
      <c r="M4" s="848"/>
      <c r="N4" s="848"/>
      <c r="O4" s="875"/>
      <c r="P4" s="876"/>
      <c r="Q4" s="879"/>
      <c r="S4" s="386"/>
      <c r="T4" s="386"/>
    </row>
    <row r="5" spans="1:20" ht="34.5" customHeight="1">
      <c r="A5" s="19"/>
      <c r="B5" s="125" t="s">
        <v>153</v>
      </c>
      <c r="C5" s="494"/>
      <c r="D5" s="878" t="s">
        <v>154</v>
      </c>
      <c r="E5" s="878"/>
      <c r="F5" s="878"/>
      <c r="G5" s="878"/>
      <c r="H5" s="878"/>
      <c r="I5" s="878"/>
      <c r="J5" s="878"/>
      <c r="K5" s="459"/>
      <c r="L5" s="848" t="s">
        <v>157</v>
      </c>
      <c r="M5" s="848"/>
      <c r="N5" s="848"/>
      <c r="O5" s="410"/>
      <c r="P5" s="126">
        <f>S5/60*O5</f>
        <v>0</v>
      </c>
      <c r="Q5" s="389" t="str">
        <f>IF(P5&lt;=S5,"OK","ERRORE")</f>
        <v>OK</v>
      </c>
      <c r="S5" s="387">
        <v>2500000</v>
      </c>
      <c r="T5" s="385" t="s">
        <v>221</v>
      </c>
    </row>
    <row r="6" spans="1:20" ht="9" customHeight="1">
      <c r="A6" s="121"/>
      <c r="B6" s="45"/>
      <c r="C6" s="45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  <c r="O6" s="47"/>
      <c r="P6" s="47"/>
      <c r="Q6" s="122"/>
      <c r="S6" s="388"/>
      <c r="T6" s="388"/>
    </row>
    <row r="7" spans="1:20" ht="13.5" thickBot="1">
      <c r="A7" s="123"/>
      <c r="B7" s="34"/>
      <c r="C7" s="3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34"/>
      <c r="O7" s="34"/>
      <c r="P7" s="34"/>
      <c r="Q7" s="35"/>
      <c r="S7" s="388"/>
      <c r="T7" s="388"/>
    </row>
    <row r="8" spans="1:17" ht="13.5" thickBot="1">
      <c r="A8" s="18"/>
      <c r="B8" s="4" t="s">
        <v>60</v>
      </c>
      <c r="C8" s="737">
        <v>1</v>
      </c>
      <c r="D8" s="852"/>
      <c r="E8" s="737">
        <v>2</v>
      </c>
      <c r="F8" s="852"/>
      <c r="G8" s="737">
        <v>3</v>
      </c>
      <c r="H8" s="852"/>
      <c r="I8" s="737">
        <v>4</v>
      </c>
      <c r="J8" s="870"/>
      <c r="K8" s="737">
        <v>5</v>
      </c>
      <c r="L8" s="852"/>
      <c r="M8" s="737" t="s">
        <v>5</v>
      </c>
      <c r="N8" s="738"/>
      <c r="O8" s="32" t="s">
        <v>9</v>
      </c>
      <c r="P8" s="32" t="s">
        <v>0</v>
      </c>
      <c r="Q8" s="33" t="s">
        <v>10</v>
      </c>
    </row>
    <row r="9" spans="1:17" ht="4.5" customHeight="1">
      <c r="A9" s="27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1"/>
    </row>
    <row r="10" spans="1:17" ht="13.5" thickBot="1">
      <c r="A10" s="22"/>
      <c r="B10" s="20"/>
      <c r="C10" s="589" t="s">
        <v>253</v>
      </c>
      <c r="D10" s="590" t="s">
        <v>252</v>
      </c>
      <c r="E10" s="590" t="s">
        <v>253</v>
      </c>
      <c r="F10" s="590" t="s">
        <v>254</v>
      </c>
      <c r="G10" s="590" t="s">
        <v>253</v>
      </c>
      <c r="H10" s="590" t="s">
        <v>254</v>
      </c>
      <c r="I10" s="590" t="s">
        <v>253</v>
      </c>
      <c r="J10" s="590" t="s">
        <v>254</v>
      </c>
      <c r="K10" s="590" t="s">
        <v>253</v>
      </c>
      <c r="L10" s="590" t="s">
        <v>254</v>
      </c>
      <c r="M10" s="524" t="s">
        <v>253</v>
      </c>
      <c r="N10" s="525" t="s">
        <v>254</v>
      </c>
      <c r="O10" s="21"/>
      <c r="P10" s="21"/>
      <c r="Q10" s="23"/>
    </row>
    <row r="11" spans="1:17" ht="15" customHeight="1" thickBot="1">
      <c r="A11" s="861" t="s">
        <v>180</v>
      </c>
      <c r="B11" s="514" t="s">
        <v>145</v>
      </c>
      <c r="C11" s="594">
        <f>'Calculation  staff costs UNIMI '!K10</f>
        <v>0</v>
      </c>
      <c r="D11" s="595">
        <f>'Calculation  staff costs UNIMI '!$L$10</f>
        <v>0</v>
      </c>
      <c r="E11" s="595">
        <f>'Calculation  staff costs UNIMI '!M10</f>
        <v>0</v>
      </c>
      <c r="F11" s="595">
        <f>'Calculation  staff costs UNIMI '!$N$10</f>
        <v>0</v>
      </c>
      <c r="G11" s="595">
        <f>'Calculation  staff costs UNIMI '!O10</f>
        <v>0</v>
      </c>
      <c r="H11" s="595">
        <f>'Calculation  staff costs UNIMI '!$P$10</f>
        <v>0</v>
      </c>
      <c r="I11" s="595">
        <f>'Calculation  staff costs UNIMI '!Q10</f>
        <v>0</v>
      </c>
      <c r="J11" s="595">
        <f>'Calculation  staff costs UNIMI '!$R$10</f>
        <v>0</v>
      </c>
      <c r="K11" s="595">
        <f>'Calculation  staff costs UNIMI '!S10</f>
        <v>0</v>
      </c>
      <c r="L11" s="596">
        <f>'Calculation  staff costs UNIMI '!$T$10</f>
        <v>0</v>
      </c>
      <c r="M11" s="588">
        <f>C11+E11+G11+I11+K11</f>
        <v>0</v>
      </c>
      <c r="N11" s="570">
        <f aca="true" t="shared" si="0" ref="M11:N16">D11+F11+H11+J11+L11</f>
        <v>0</v>
      </c>
      <c r="O11" s="864">
        <f>SUM(N11:N15)</f>
        <v>0</v>
      </c>
      <c r="P11" s="867">
        <f>SUM(O11:O23)</f>
        <v>0</v>
      </c>
      <c r="Q11" s="855">
        <f>P11</f>
        <v>0</v>
      </c>
    </row>
    <row r="12" spans="1:17" ht="15" customHeight="1" thickBot="1">
      <c r="A12" s="862"/>
      <c r="B12" s="515" t="s">
        <v>248</v>
      </c>
      <c r="C12" s="597">
        <f>'Calculation  staff costs UNIMI '!K18</f>
        <v>0</v>
      </c>
      <c r="D12" s="598">
        <f>'Calculation  staff costs UNIMI '!L18</f>
        <v>0</v>
      </c>
      <c r="E12" s="598">
        <f>'Calculation  staff costs UNIMI '!M18</f>
        <v>0</v>
      </c>
      <c r="F12" s="598">
        <f>'Calculation  staff costs UNIMI '!N18</f>
        <v>0</v>
      </c>
      <c r="G12" s="598">
        <f>'Calculation  staff costs UNIMI '!O18</f>
        <v>0</v>
      </c>
      <c r="H12" s="598">
        <f>'Calculation  staff costs UNIMI '!P18</f>
        <v>0</v>
      </c>
      <c r="I12" s="598">
        <f>'Calculation  staff costs UNIMI '!Q18</f>
        <v>0</v>
      </c>
      <c r="J12" s="598">
        <f>'Calculation  staff costs UNIMI '!R18</f>
        <v>0</v>
      </c>
      <c r="K12" s="598">
        <f>'Calculation  staff costs UNIMI '!S18</f>
        <v>0</v>
      </c>
      <c r="L12" s="599">
        <f>'Calculation  staff costs UNIMI '!T18</f>
        <v>0</v>
      </c>
      <c r="M12" s="588">
        <f t="shared" si="0"/>
        <v>0</v>
      </c>
      <c r="N12" s="570">
        <f t="shared" si="0"/>
        <v>0</v>
      </c>
      <c r="O12" s="865"/>
      <c r="P12" s="868"/>
      <c r="Q12" s="856"/>
    </row>
    <row r="13" spans="1:17" ht="15" customHeight="1" thickBot="1">
      <c r="A13" s="862"/>
      <c r="B13" s="515" t="s">
        <v>251</v>
      </c>
      <c r="C13" s="600">
        <f>'Calculation  staff costs UNIMI '!K24</f>
        <v>0</v>
      </c>
      <c r="D13" s="598">
        <f>'Calculation  staff costs UNIMI '!L24</f>
        <v>0</v>
      </c>
      <c r="E13" s="598">
        <f>'Calculation  staff costs UNIMI '!M24</f>
        <v>0</v>
      </c>
      <c r="F13" s="598">
        <f>'Calculation  staff costs UNIMI '!N24</f>
        <v>0</v>
      </c>
      <c r="G13" s="598">
        <f>'Calculation  staff costs UNIMI '!O24</f>
        <v>0</v>
      </c>
      <c r="H13" s="598">
        <f>'Calculation  staff costs UNIMI '!P24</f>
        <v>0</v>
      </c>
      <c r="I13" s="598">
        <f>'Calculation  staff costs UNIMI '!Q24</f>
        <v>0</v>
      </c>
      <c r="J13" s="598">
        <f>'Calculation  staff costs UNIMI '!R24</f>
        <v>0</v>
      </c>
      <c r="K13" s="598">
        <f>'Calculation  staff costs UNIMI '!S24</f>
        <v>0</v>
      </c>
      <c r="L13" s="599">
        <f>'Calculation  staff costs UNIMI '!T24</f>
        <v>0</v>
      </c>
      <c r="M13" s="588">
        <f t="shared" si="0"/>
        <v>0</v>
      </c>
      <c r="N13" s="570">
        <f t="shared" si="0"/>
        <v>0</v>
      </c>
      <c r="O13" s="865"/>
      <c r="P13" s="868"/>
      <c r="Q13" s="856"/>
    </row>
    <row r="14" spans="1:17" ht="15" customHeight="1" thickBot="1">
      <c r="A14" s="862"/>
      <c r="B14" s="515" t="s">
        <v>249</v>
      </c>
      <c r="C14" s="600">
        <f>'Calculation  staff costs UNIMI '!K25</f>
        <v>0</v>
      </c>
      <c r="D14" s="598">
        <f>'Calculation  staff costs UNIMI '!L25</f>
        <v>0</v>
      </c>
      <c r="E14" s="598">
        <f>'Calculation  staff costs UNIMI '!M25</f>
        <v>0</v>
      </c>
      <c r="F14" s="598">
        <f>'Calculation  staff costs UNIMI '!N25</f>
        <v>0</v>
      </c>
      <c r="G14" s="598">
        <f>'Calculation  staff costs UNIMI '!O25</f>
        <v>0</v>
      </c>
      <c r="H14" s="598">
        <f>'Calculation  staff costs UNIMI '!P24</f>
        <v>0</v>
      </c>
      <c r="I14" s="598">
        <f>'Calculation  staff costs UNIMI '!Q25</f>
        <v>0</v>
      </c>
      <c r="J14" s="598">
        <f>'Calculation  staff costs UNIMI '!R25</f>
        <v>0</v>
      </c>
      <c r="K14" s="598">
        <f>'Calculation  staff costs UNIMI '!S25</f>
        <v>0</v>
      </c>
      <c r="L14" s="599">
        <f>'Calculation  staff costs UNIMI '!T25</f>
        <v>0</v>
      </c>
      <c r="M14" s="588">
        <f t="shared" si="0"/>
        <v>0</v>
      </c>
      <c r="N14" s="570">
        <f t="shared" si="0"/>
        <v>0</v>
      </c>
      <c r="O14" s="865"/>
      <c r="P14" s="868"/>
      <c r="Q14" s="856"/>
    </row>
    <row r="15" spans="1:19" ht="32.25" customHeight="1" thickBot="1">
      <c r="A15" s="862"/>
      <c r="B15" s="516" t="s">
        <v>250</v>
      </c>
      <c r="C15" s="601">
        <f>'Calculation  staff costs UNIMI '!K23+'Calculation  staff costs UNIMI '!K26</f>
        <v>0</v>
      </c>
      <c r="D15" s="602">
        <f>'Calculation  staff costs UNIMI '!L23+'Calculation  staff costs UNIMI '!L26</f>
        <v>0</v>
      </c>
      <c r="E15" s="602">
        <f>'Calculation  staff costs UNIMI '!M23+'Calculation  staff costs UNIMI '!M26</f>
        <v>0</v>
      </c>
      <c r="F15" s="602">
        <f>'Calculation  staff costs UNIMI '!N23+'Calculation  staff costs UNIMI '!N26</f>
        <v>0</v>
      </c>
      <c r="G15" s="602">
        <f>'Calculation  staff costs UNIMI '!O23+'Calculation  staff costs UNIMI '!O26</f>
        <v>0</v>
      </c>
      <c r="H15" s="602">
        <f>'Calculation  staff costs UNIMI '!P23+'Calculation  staff costs UNIMI '!P26</f>
        <v>0</v>
      </c>
      <c r="I15" s="602">
        <f>'Calculation  staff costs UNIMI '!Q23+'Calculation  staff costs UNIMI '!Q26</f>
        <v>0</v>
      </c>
      <c r="J15" s="602">
        <f>'Calculation  staff costs UNIMI '!R23+'Calculation  staff costs UNIMI '!R26</f>
        <v>0</v>
      </c>
      <c r="K15" s="602">
        <f>'Calculation  staff costs UNIMI '!S23+'Calculation  staff costs UNIMI '!S26</f>
        <v>0</v>
      </c>
      <c r="L15" s="603">
        <f>'Calculation  staff costs UNIMI '!T23+'Calculation  staff costs UNIMI '!T26</f>
        <v>0</v>
      </c>
      <c r="M15" s="588">
        <f>C15+E15+G15+I15+K15</f>
        <v>0</v>
      </c>
      <c r="N15" s="570">
        <f>D15+F15+H15+J15+L15</f>
        <v>0</v>
      </c>
      <c r="O15" s="866"/>
      <c r="P15" s="868"/>
      <c r="Q15" s="856"/>
      <c r="S15" s="150"/>
    </row>
    <row r="16" spans="1:17" ht="15" customHeight="1" thickBot="1">
      <c r="A16" s="862"/>
      <c r="B16" s="526" t="s">
        <v>144</v>
      </c>
      <c r="C16" s="604">
        <f>'Calculation  staff costs UNIMI '!K35</f>
        <v>0</v>
      </c>
      <c r="D16" s="605">
        <f>'Calculation  staff costs UNIMI '!L35</f>
        <v>0</v>
      </c>
      <c r="E16" s="604">
        <f>'Calculation  staff costs UNIMI '!M35</f>
        <v>0</v>
      </c>
      <c r="F16" s="605">
        <f>'Calculation  staff costs UNIMI '!N35</f>
        <v>0</v>
      </c>
      <c r="G16" s="605">
        <f>'Calculation  staff costs UNIMI '!O35</f>
        <v>0</v>
      </c>
      <c r="H16" s="605">
        <f>'Calculation  staff costs UNIMI '!P35</f>
        <v>0</v>
      </c>
      <c r="I16" s="605">
        <f>'Calculation  staff costs UNIMI '!Q35</f>
        <v>0</v>
      </c>
      <c r="J16" s="605">
        <f>'Calculation  staff costs UNIMI '!R35</f>
        <v>0</v>
      </c>
      <c r="K16" s="606">
        <f>'Calculation  staff costs UNIMI '!S35</f>
        <v>0</v>
      </c>
      <c r="L16" s="607">
        <f>'Calculation  staff costs UNIMI '!T35</f>
        <v>0</v>
      </c>
      <c r="M16" s="294">
        <f t="shared" si="0"/>
        <v>0</v>
      </c>
      <c r="N16" s="294">
        <f t="shared" si="0"/>
        <v>0</v>
      </c>
      <c r="O16" s="815">
        <f>SUM(N16:N18)</f>
        <v>0</v>
      </c>
      <c r="P16" s="868"/>
      <c r="Q16" s="857"/>
    </row>
    <row r="17" spans="1:17" ht="15" customHeight="1" thickBot="1">
      <c r="A17" s="862"/>
      <c r="B17" s="527" t="s">
        <v>255</v>
      </c>
      <c r="C17" s="608">
        <f>'Calculation  staff costs UNIMI '!K47</f>
        <v>0</v>
      </c>
      <c r="D17" s="609">
        <f>'Calculation  staff costs UNIMI '!$L$47</f>
        <v>0</v>
      </c>
      <c r="E17" s="608">
        <f>'Calculation  staff costs UNIMI '!M47</f>
        <v>0</v>
      </c>
      <c r="F17" s="609">
        <f>'Calculation  staff costs UNIMI '!$N$47</f>
        <v>0</v>
      </c>
      <c r="G17" s="609">
        <f>'Calculation  staff costs UNIMI '!O47</f>
        <v>0</v>
      </c>
      <c r="H17" s="609">
        <f>'Calculation  staff costs UNIMI '!$P$47</f>
        <v>0</v>
      </c>
      <c r="I17" s="609">
        <f>'Calculation  staff costs UNIMI '!Q47</f>
        <v>0</v>
      </c>
      <c r="J17" s="609">
        <f>'Calculation  staff costs UNIMI '!$R$47</f>
        <v>0</v>
      </c>
      <c r="K17" s="610">
        <f>'Calculation  staff costs UNIMI '!S47</f>
        <v>0</v>
      </c>
      <c r="L17" s="611">
        <f>'Calculation  staff costs UNIMI '!$T$47</f>
        <v>0</v>
      </c>
      <c r="M17" s="294">
        <f aca="true" t="shared" si="1" ref="M17:N19">C17+E17+G17+I17+K17</f>
        <v>0</v>
      </c>
      <c r="N17" s="294">
        <f t="shared" si="1"/>
        <v>0</v>
      </c>
      <c r="O17" s="817"/>
      <c r="P17" s="868"/>
      <c r="Q17" s="857"/>
    </row>
    <row r="18" spans="1:17" ht="15" customHeight="1" thickBot="1">
      <c r="A18" s="862"/>
      <c r="B18" s="528" t="s">
        <v>85</v>
      </c>
      <c r="C18" s="609">
        <f>'Calculation  staff costs UNIMI '!K53</f>
        <v>0</v>
      </c>
      <c r="D18" s="609">
        <f>'Calculation  staff costs UNIMI '!$L$53</f>
        <v>0</v>
      </c>
      <c r="E18" s="608">
        <f>'Calculation  staff costs UNIMI '!M53</f>
        <v>0</v>
      </c>
      <c r="F18" s="609">
        <f>'Calculation  staff costs UNIMI '!$N$53</f>
        <v>0</v>
      </c>
      <c r="G18" s="609">
        <f>'Calculation  staff costs UNIMI '!O53</f>
        <v>0</v>
      </c>
      <c r="H18" s="609">
        <f>'Calculation  staff costs UNIMI '!$P$53</f>
        <v>0</v>
      </c>
      <c r="I18" s="609">
        <f>'Calculation  staff costs UNIMI '!Q53</f>
        <v>0</v>
      </c>
      <c r="J18" s="609">
        <f>'Calculation  staff costs UNIMI '!$R$53</f>
        <v>0</v>
      </c>
      <c r="K18" s="610">
        <f>'Calculation  staff costs UNIMI '!S53</f>
        <v>0</v>
      </c>
      <c r="L18" s="610">
        <f>'Calculation  staff costs UNIMI '!$T$53</f>
        <v>0</v>
      </c>
      <c r="M18" s="294">
        <f t="shared" si="1"/>
        <v>0</v>
      </c>
      <c r="N18" s="294">
        <f t="shared" si="1"/>
        <v>0</v>
      </c>
      <c r="O18" s="818"/>
      <c r="P18" s="868"/>
      <c r="Q18" s="857"/>
    </row>
    <row r="19" spans="1:17" ht="15" customHeight="1" thickBot="1">
      <c r="A19" s="862"/>
      <c r="B19" s="528" t="s">
        <v>86</v>
      </c>
      <c r="C19" s="609">
        <f>'Calculation  staff costs UNIMI '!K58</f>
        <v>0</v>
      </c>
      <c r="D19" s="612">
        <f>'Calculation  staff costs UNIMI '!$L$58</f>
        <v>0</v>
      </c>
      <c r="E19" s="613">
        <f>'Calculation  staff costs UNIMI '!M58</f>
        <v>0</v>
      </c>
      <c r="F19" s="612">
        <f>'Calculation  staff costs UNIMI '!$N$58</f>
        <v>0</v>
      </c>
      <c r="G19" s="612">
        <f>'Calculation  staff costs UNIMI '!O58</f>
        <v>0</v>
      </c>
      <c r="H19" s="612">
        <f>'Calculation  staff costs UNIMI '!$P$58</f>
        <v>0</v>
      </c>
      <c r="I19" s="612">
        <f>'Calculation  staff costs UNIMI '!Q58</f>
        <v>0</v>
      </c>
      <c r="J19" s="612">
        <f>'Calculation  staff costs UNIMI '!$R$58</f>
        <v>0</v>
      </c>
      <c r="K19" s="614">
        <f>'Calculation  staff costs UNIMI '!S58</f>
        <v>0</v>
      </c>
      <c r="L19" s="610">
        <f>'Calculation  staff costs UNIMI '!$T$58</f>
        <v>0</v>
      </c>
      <c r="M19" s="294">
        <f t="shared" si="1"/>
        <v>0</v>
      </c>
      <c r="N19" s="294">
        <f t="shared" si="1"/>
        <v>0</v>
      </c>
      <c r="O19" s="825">
        <f>SUM(N19:N23)</f>
        <v>0</v>
      </c>
      <c r="P19" s="868"/>
      <c r="Q19" s="857"/>
    </row>
    <row r="20" spans="1:17" ht="15" customHeight="1" thickBot="1">
      <c r="A20" s="862"/>
      <c r="B20" s="528" t="s">
        <v>118</v>
      </c>
      <c r="C20" s="609">
        <f>'Calculation  staff costs UNIMI '!K61</f>
        <v>0</v>
      </c>
      <c r="D20" s="612">
        <f>'Calculation  staff costs UNIMI '!$L$61</f>
        <v>0</v>
      </c>
      <c r="E20" s="613">
        <f>'Calculation  staff costs UNIMI '!M61</f>
        <v>0</v>
      </c>
      <c r="F20" s="612">
        <f>'Calculation  staff costs UNIMI '!$N$61</f>
        <v>0</v>
      </c>
      <c r="G20" s="612">
        <f>'Calculation  staff costs UNIMI '!O61</f>
        <v>0</v>
      </c>
      <c r="H20" s="612">
        <f>'Calculation  staff costs UNIMI '!$P$61</f>
        <v>0</v>
      </c>
      <c r="I20" s="612">
        <f>'Calculation  staff costs UNIMI '!Q61</f>
        <v>0</v>
      </c>
      <c r="J20" s="612">
        <f>'Calculation  staff costs UNIMI '!$R$61</f>
        <v>0</v>
      </c>
      <c r="K20" s="614">
        <f>'Calculation  staff costs UNIMI '!S61</f>
        <v>0</v>
      </c>
      <c r="L20" s="614">
        <f>'Calculation  staff costs UNIMI '!$T$61</f>
        <v>0</v>
      </c>
      <c r="M20" s="294">
        <f aca="true" t="shared" si="2" ref="M20:N23">C20+E20+G20+I20+K20</f>
        <v>0</v>
      </c>
      <c r="N20" s="294">
        <f t="shared" si="2"/>
        <v>0</v>
      </c>
      <c r="O20" s="826"/>
      <c r="P20" s="868"/>
      <c r="Q20" s="857"/>
    </row>
    <row r="21" spans="1:17" ht="15" customHeight="1" thickBot="1">
      <c r="A21" s="862"/>
      <c r="B21" s="528" t="s">
        <v>82</v>
      </c>
      <c r="C21" s="411"/>
      <c r="D21" s="412">
        <v>0</v>
      </c>
      <c r="E21" s="411"/>
      <c r="F21" s="412">
        <v>0</v>
      </c>
      <c r="G21" s="412"/>
      <c r="H21" s="412"/>
      <c r="I21" s="412"/>
      <c r="J21" s="412">
        <v>0</v>
      </c>
      <c r="K21" s="512"/>
      <c r="L21" s="512">
        <v>0</v>
      </c>
      <c r="M21" s="294">
        <f t="shared" si="2"/>
        <v>0</v>
      </c>
      <c r="N21" s="294">
        <f t="shared" si="2"/>
        <v>0</v>
      </c>
      <c r="O21" s="826"/>
      <c r="P21" s="868"/>
      <c r="Q21" s="857"/>
    </row>
    <row r="22" spans="1:17" ht="15" customHeight="1" thickBot="1">
      <c r="A22" s="862"/>
      <c r="B22" s="529" t="s">
        <v>83</v>
      </c>
      <c r="C22" s="411"/>
      <c r="D22" s="412">
        <v>0</v>
      </c>
      <c r="E22" s="411"/>
      <c r="F22" s="412">
        <v>0</v>
      </c>
      <c r="G22" s="412"/>
      <c r="H22" s="412">
        <v>0</v>
      </c>
      <c r="I22" s="412"/>
      <c r="J22" s="412">
        <v>0</v>
      </c>
      <c r="K22" s="512"/>
      <c r="L22" s="512">
        <v>0</v>
      </c>
      <c r="M22" s="294">
        <f t="shared" si="2"/>
        <v>0</v>
      </c>
      <c r="N22" s="294">
        <f t="shared" si="2"/>
        <v>0</v>
      </c>
      <c r="O22" s="826"/>
      <c r="P22" s="868"/>
      <c r="Q22" s="857"/>
    </row>
    <row r="23" spans="1:17" ht="15" customHeight="1" thickBot="1">
      <c r="A23" s="863"/>
      <c r="B23" s="530" t="s">
        <v>84</v>
      </c>
      <c r="C23" s="413"/>
      <c r="D23" s="414">
        <v>0</v>
      </c>
      <c r="E23" s="413"/>
      <c r="F23" s="414">
        <v>0</v>
      </c>
      <c r="G23" s="414"/>
      <c r="H23" s="414">
        <v>0</v>
      </c>
      <c r="I23" s="414"/>
      <c r="J23" s="414">
        <v>0</v>
      </c>
      <c r="K23" s="513"/>
      <c r="L23" s="513">
        <v>0</v>
      </c>
      <c r="M23" s="294">
        <f t="shared" si="2"/>
        <v>0</v>
      </c>
      <c r="N23" s="294">
        <f t="shared" si="2"/>
        <v>0</v>
      </c>
      <c r="O23" s="827"/>
      <c r="P23" s="869"/>
      <c r="Q23" s="858"/>
    </row>
    <row r="24" spans="1:17" ht="12.75" thickBot="1">
      <c r="A24" s="13"/>
      <c r="B24" s="2"/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9"/>
    </row>
    <row r="25" spans="1:17" ht="13.5" thickBot="1">
      <c r="A25" s="828" t="s">
        <v>179</v>
      </c>
      <c r="B25" s="10" t="s">
        <v>176</v>
      </c>
      <c r="C25" s="735">
        <v>1</v>
      </c>
      <c r="D25" s="736"/>
      <c r="E25" s="735">
        <v>2</v>
      </c>
      <c r="F25" s="736"/>
      <c r="G25" s="735">
        <v>3</v>
      </c>
      <c r="H25" s="736"/>
      <c r="I25" s="735">
        <v>4</v>
      </c>
      <c r="J25" s="736"/>
      <c r="K25" s="735">
        <v>5</v>
      </c>
      <c r="L25" s="736"/>
      <c r="M25" s="725" t="s">
        <v>256</v>
      </c>
      <c r="N25" s="726"/>
      <c r="O25" s="325"/>
      <c r="P25" s="25"/>
      <c r="Q25" s="16"/>
    </row>
    <row r="26" spans="1:17" ht="13.5" thickBot="1">
      <c r="A26" s="829"/>
      <c r="B26" s="542" t="s">
        <v>79</v>
      </c>
      <c r="C26" s="739"/>
      <c r="D26" s="740"/>
      <c r="E26" s="696"/>
      <c r="F26" s="696"/>
      <c r="G26" s="696"/>
      <c r="H26" s="696"/>
      <c r="I26" s="696"/>
      <c r="J26" s="696"/>
      <c r="K26" s="696"/>
      <c r="L26" s="731"/>
      <c r="M26" s="727">
        <f>SUM(C26:L26)</f>
        <v>0</v>
      </c>
      <c r="N26" s="674"/>
      <c r="O26" s="819">
        <f>SUM(M26:N28)</f>
        <v>0</v>
      </c>
      <c r="P26" s="822">
        <f>O26</f>
        <v>0</v>
      </c>
      <c r="Q26" s="871">
        <f>SUM(P26:P45)</f>
        <v>0</v>
      </c>
    </row>
    <row r="27" spans="1:17" ht="13.5" thickBot="1">
      <c r="A27" s="829"/>
      <c r="B27" s="543" t="s">
        <v>80</v>
      </c>
      <c r="C27" s="741"/>
      <c r="D27" s="732"/>
      <c r="E27" s="732"/>
      <c r="F27" s="732"/>
      <c r="G27" s="732"/>
      <c r="H27" s="732"/>
      <c r="I27" s="732"/>
      <c r="J27" s="732"/>
      <c r="K27" s="732"/>
      <c r="L27" s="733"/>
      <c r="M27" s="727">
        <f>SUM(C27:L27)</f>
        <v>0</v>
      </c>
      <c r="N27" s="674"/>
      <c r="O27" s="820"/>
      <c r="P27" s="823"/>
      <c r="Q27" s="794"/>
    </row>
    <row r="28" spans="1:17" ht="17.25" customHeight="1" thickBot="1">
      <c r="A28" s="829"/>
      <c r="B28" s="544" t="s">
        <v>228</v>
      </c>
      <c r="C28" s="742"/>
      <c r="D28" s="743"/>
      <c r="E28" s="698"/>
      <c r="F28" s="698"/>
      <c r="G28" s="698"/>
      <c r="H28" s="698"/>
      <c r="I28" s="698"/>
      <c r="J28" s="698"/>
      <c r="K28" s="698"/>
      <c r="L28" s="734"/>
      <c r="M28" s="675">
        <f>SUM(C28:L28)</f>
        <v>0</v>
      </c>
      <c r="N28" s="676"/>
      <c r="O28" s="821"/>
      <c r="P28" s="824"/>
      <c r="Q28" s="794"/>
    </row>
    <row r="29" spans="1:17" ht="12">
      <c r="A29" s="829"/>
      <c r="B29" s="340"/>
      <c r="C29" s="340"/>
      <c r="D29" s="5"/>
      <c r="E29" s="5"/>
      <c r="F29" s="5"/>
      <c r="G29" s="5"/>
      <c r="H29" s="5"/>
      <c r="I29" s="5"/>
      <c r="J29" s="5"/>
      <c r="K29" s="5"/>
      <c r="L29" s="5"/>
      <c r="M29" s="5"/>
      <c r="N29" s="390"/>
      <c r="O29" s="390"/>
      <c r="P29" s="5"/>
      <c r="Q29" s="794"/>
    </row>
    <row r="30" spans="1:17" ht="13.5" thickBot="1">
      <c r="A30" s="829"/>
      <c r="B30" s="545" t="s">
        <v>177</v>
      </c>
      <c r="C30" s="531"/>
      <c r="D30" s="5"/>
      <c r="E30" s="5"/>
      <c r="F30" s="5"/>
      <c r="G30" s="5"/>
      <c r="H30" s="5"/>
      <c r="I30" s="5"/>
      <c r="J30" s="5"/>
      <c r="K30" s="5"/>
      <c r="L30" s="5"/>
      <c r="M30" s="5"/>
      <c r="N30" s="390"/>
      <c r="O30" s="391"/>
      <c r="P30" s="115"/>
      <c r="Q30" s="794"/>
    </row>
    <row r="31" spans="1:17" ht="13.5" thickBot="1">
      <c r="A31" s="829"/>
      <c r="B31" s="591" t="s">
        <v>58</v>
      </c>
      <c r="C31" s="728">
        <f>'Ammortamento UNIMI   '!F12</f>
        <v>0</v>
      </c>
      <c r="D31" s="717"/>
      <c r="E31" s="717"/>
      <c r="F31" s="717"/>
      <c r="G31" s="717"/>
      <c r="H31" s="717"/>
      <c r="I31" s="717"/>
      <c r="J31" s="717"/>
      <c r="K31" s="717"/>
      <c r="L31" s="718"/>
      <c r="M31" s="730">
        <f>SUM(C31:L31)</f>
        <v>0</v>
      </c>
      <c r="N31" s="700"/>
      <c r="O31" s="831">
        <f>SUM(M31:N33)</f>
        <v>0</v>
      </c>
      <c r="P31" s="822">
        <f>O31</f>
        <v>0</v>
      </c>
      <c r="Q31" s="794"/>
    </row>
    <row r="32" spans="1:17" ht="13.5" thickBot="1">
      <c r="A32" s="829"/>
      <c r="B32" s="592" t="s">
        <v>59</v>
      </c>
      <c r="C32" s="729">
        <f>'Ammortamento UNIMI   '!F17</f>
        <v>0</v>
      </c>
      <c r="D32" s="719"/>
      <c r="E32" s="719"/>
      <c r="F32" s="719"/>
      <c r="G32" s="719"/>
      <c r="H32" s="719"/>
      <c r="I32" s="719"/>
      <c r="J32" s="719"/>
      <c r="K32" s="719"/>
      <c r="L32" s="720"/>
      <c r="M32" s="730">
        <f>SUM(C32:L32)</f>
        <v>0</v>
      </c>
      <c r="N32" s="700"/>
      <c r="O32" s="832"/>
      <c r="P32" s="834"/>
      <c r="Q32" s="794"/>
    </row>
    <row r="33" spans="1:17" ht="16.5" customHeight="1" thickBot="1">
      <c r="A33" s="829"/>
      <c r="B33" s="593" t="s">
        <v>73</v>
      </c>
      <c r="C33" s="724"/>
      <c r="D33" s="716"/>
      <c r="E33" s="716"/>
      <c r="F33" s="716"/>
      <c r="G33" s="716"/>
      <c r="H33" s="716"/>
      <c r="I33" s="716"/>
      <c r="J33" s="716"/>
      <c r="K33" s="716"/>
      <c r="L33" s="721"/>
      <c r="M33" s="722">
        <f>SUM(C33:L33)</f>
        <v>0</v>
      </c>
      <c r="N33" s="723"/>
      <c r="O33" s="833"/>
      <c r="P33" s="835"/>
      <c r="Q33" s="794"/>
    </row>
    <row r="34" spans="1:17" ht="12.75" thickBot="1">
      <c r="A34" s="829"/>
      <c r="B34" s="340"/>
      <c r="C34" s="340"/>
      <c r="D34" s="5"/>
      <c r="E34" s="5"/>
      <c r="F34" s="5"/>
      <c r="G34" s="5"/>
      <c r="H34" s="5"/>
      <c r="I34" s="5"/>
      <c r="J34" s="5"/>
      <c r="K34" s="5"/>
      <c r="L34" s="5"/>
      <c r="M34" s="708"/>
      <c r="N34" s="708"/>
      <c r="O34" s="390"/>
      <c r="P34" s="5"/>
      <c r="Q34" s="794"/>
    </row>
    <row r="35" spans="1:17" ht="13.5" thickBot="1">
      <c r="A35" s="829"/>
      <c r="B35" s="551" t="s">
        <v>178</v>
      </c>
      <c r="C35" s="552"/>
      <c r="D35" s="553"/>
      <c r="E35" s="554"/>
      <c r="F35" s="554"/>
      <c r="G35" s="554"/>
      <c r="H35" s="554"/>
      <c r="I35" s="554"/>
      <c r="J35" s="555"/>
      <c r="K35" s="555"/>
      <c r="L35" s="556"/>
      <c r="M35" s="709"/>
      <c r="N35" s="710"/>
      <c r="O35" s="294"/>
      <c r="P35" s="557"/>
      <c r="Q35" s="794"/>
    </row>
    <row r="36" spans="1:17" ht="12">
      <c r="A36" s="829"/>
      <c r="B36" s="546" t="s">
        <v>6</v>
      </c>
      <c r="C36" s="705"/>
      <c r="D36" s="696"/>
      <c r="E36" s="696"/>
      <c r="F36" s="696"/>
      <c r="G36" s="696"/>
      <c r="H36" s="696"/>
      <c r="I36" s="696"/>
      <c r="J36" s="696"/>
      <c r="K36" s="696"/>
      <c r="L36" s="667"/>
      <c r="M36" s="699">
        <f>SUM(C36:L36)</f>
        <v>0</v>
      </c>
      <c r="N36" s="700"/>
      <c r="O36" s="836">
        <f>SUM(M36:N39)</f>
        <v>0</v>
      </c>
      <c r="P36" s="822">
        <f>SUM(O36:O45)</f>
        <v>0</v>
      </c>
      <c r="Q36" s="794"/>
    </row>
    <row r="37" spans="1:17" ht="12">
      <c r="A37" s="829"/>
      <c r="B37" s="339" t="s">
        <v>171</v>
      </c>
      <c r="C37" s="706"/>
      <c r="D37" s="697"/>
      <c r="E37" s="697"/>
      <c r="F37" s="697"/>
      <c r="G37" s="697"/>
      <c r="H37" s="697"/>
      <c r="I37" s="697"/>
      <c r="J37" s="697"/>
      <c r="K37" s="697"/>
      <c r="L37" s="669"/>
      <c r="M37" s="701">
        <f aca="true" t="shared" si="3" ref="M37:M45">SUM(C37:L37)</f>
        <v>0</v>
      </c>
      <c r="N37" s="702"/>
      <c r="O37" s="837"/>
      <c r="P37" s="823"/>
      <c r="Q37" s="794"/>
    </row>
    <row r="38" spans="1:17" ht="12">
      <c r="A38" s="829"/>
      <c r="B38" s="339" t="s">
        <v>172</v>
      </c>
      <c r="C38" s="706"/>
      <c r="D38" s="697"/>
      <c r="E38" s="697"/>
      <c r="F38" s="697"/>
      <c r="G38" s="697"/>
      <c r="H38" s="697"/>
      <c r="I38" s="697"/>
      <c r="J38" s="697"/>
      <c r="K38" s="697"/>
      <c r="L38" s="669"/>
      <c r="M38" s="701">
        <f t="shared" si="3"/>
        <v>0</v>
      </c>
      <c r="N38" s="702"/>
      <c r="O38" s="837"/>
      <c r="P38" s="823"/>
      <c r="Q38" s="794"/>
    </row>
    <row r="39" spans="1:17" ht="12.75" thickBot="1">
      <c r="A39" s="829"/>
      <c r="B39" s="547" t="s">
        <v>143</v>
      </c>
      <c r="C39" s="707"/>
      <c r="D39" s="698"/>
      <c r="E39" s="698"/>
      <c r="F39" s="698"/>
      <c r="G39" s="698"/>
      <c r="H39" s="698"/>
      <c r="I39" s="698"/>
      <c r="J39" s="698"/>
      <c r="K39" s="698"/>
      <c r="L39" s="671"/>
      <c r="M39" s="703">
        <f t="shared" si="3"/>
        <v>0</v>
      </c>
      <c r="N39" s="704"/>
      <c r="O39" s="838"/>
      <c r="P39" s="859"/>
      <c r="Q39" s="794"/>
    </row>
    <row r="40" spans="1:17" ht="12.75" thickBot="1">
      <c r="A40" s="829"/>
      <c r="B40" s="548" t="s">
        <v>173</v>
      </c>
      <c r="C40" s="711"/>
      <c r="D40" s="712"/>
      <c r="E40" s="711"/>
      <c r="F40" s="712"/>
      <c r="G40" s="711"/>
      <c r="H40" s="712"/>
      <c r="I40" s="711"/>
      <c r="J40" s="712"/>
      <c r="K40" s="711"/>
      <c r="L40" s="713"/>
      <c r="M40" s="714">
        <f t="shared" si="3"/>
        <v>0</v>
      </c>
      <c r="N40" s="715"/>
      <c r="O40" s="392">
        <f>M40</f>
        <v>0</v>
      </c>
      <c r="P40" s="859"/>
      <c r="Q40" s="794"/>
    </row>
    <row r="41" spans="1:17" ht="12.75">
      <c r="A41" s="829"/>
      <c r="B41" s="339" t="s">
        <v>81</v>
      </c>
      <c r="C41" s="705"/>
      <c r="D41" s="696"/>
      <c r="E41" s="696"/>
      <c r="F41" s="696"/>
      <c r="G41" s="696"/>
      <c r="H41" s="696"/>
      <c r="I41" s="696"/>
      <c r="J41" s="696"/>
      <c r="K41" s="696"/>
      <c r="L41" s="667"/>
      <c r="M41" s="699">
        <f t="shared" si="3"/>
        <v>0</v>
      </c>
      <c r="N41" s="700"/>
      <c r="O41" s="849">
        <f>SUM(M41:N45)</f>
        <v>0</v>
      </c>
      <c r="P41" s="859"/>
      <c r="Q41" s="794"/>
    </row>
    <row r="42" spans="1:17" ht="12">
      <c r="A42" s="829"/>
      <c r="B42" s="339" t="s">
        <v>75</v>
      </c>
      <c r="C42" s="706"/>
      <c r="D42" s="697"/>
      <c r="E42" s="697"/>
      <c r="F42" s="697"/>
      <c r="G42" s="697"/>
      <c r="H42" s="697"/>
      <c r="I42" s="697"/>
      <c r="J42" s="697"/>
      <c r="K42" s="697"/>
      <c r="L42" s="669"/>
      <c r="M42" s="701">
        <f t="shared" si="3"/>
        <v>0</v>
      </c>
      <c r="N42" s="702"/>
      <c r="O42" s="850"/>
      <c r="P42" s="859"/>
      <c r="Q42" s="794"/>
    </row>
    <row r="43" spans="1:17" ht="12">
      <c r="A43" s="829"/>
      <c r="B43" s="339" t="s">
        <v>75</v>
      </c>
      <c r="C43" s="706"/>
      <c r="D43" s="697"/>
      <c r="E43" s="697"/>
      <c r="F43" s="697"/>
      <c r="G43" s="697"/>
      <c r="H43" s="697"/>
      <c r="I43" s="697"/>
      <c r="J43" s="697"/>
      <c r="K43" s="697"/>
      <c r="L43" s="669"/>
      <c r="M43" s="701">
        <f t="shared" si="3"/>
        <v>0</v>
      </c>
      <c r="N43" s="702"/>
      <c r="O43" s="850"/>
      <c r="P43" s="859"/>
      <c r="Q43" s="794"/>
    </row>
    <row r="44" spans="1:17" ht="14.25" customHeight="1">
      <c r="A44" s="829"/>
      <c r="B44" s="549" t="s">
        <v>75</v>
      </c>
      <c r="C44" s="706"/>
      <c r="D44" s="697"/>
      <c r="E44" s="697"/>
      <c r="F44" s="697"/>
      <c r="G44" s="697"/>
      <c r="H44" s="697"/>
      <c r="I44" s="697"/>
      <c r="J44" s="697"/>
      <c r="K44" s="697"/>
      <c r="L44" s="669"/>
      <c r="M44" s="701">
        <f t="shared" si="3"/>
        <v>0</v>
      </c>
      <c r="N44" s="702"/>
      <c r="O44" s="850"/>
      <c r="P44" s="859"/>
      <c r="Q44" s="794"/>
    </row>
    <row r="45" spans="1:17" ht="15" customHeight="1" thickBot="1">
      <c r="A45" s="830"/>
      <c r="B45" s="550" t="s">
        <v>74</v>
      </c>
      <c r="C45" s="707"/>
      <c r="D45" s="698"/>
      <c r="E45" s="698"/>
      <c r="F45" s="698"/>
      <c r="G45" s="698"/>
      <c r="H45" s="698"/>
      <c r="I45" s="698"/>
      <c r="J45" s="698"/>
      <c r="K45" s="698"/>
      <c r="L45" s="671"/>
      <c r="M45" s="703">
        <f t="shared" si="3"/>
        <v>0</v>
      </c>
      <c r="N45" s="704"/>
      <c r="O45" s="851"/>
      <c r="P45" s="860"/>
      <c r="Q45" s="795"/>
    </row>
    <row r="46" spans="1:17" ht="12.75" thickBot="1">
      <c r="A46" s="326"/>
      <c r="B46" s="26"/>
      <c r="C46" s="34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12"/>
      <c r="Q46" s="293"/>
    </row>
    <row r="47" spans="1:17" ht="18.75" customHeight="1" thickBot="1">
      <c r="A47" s="36" t="s">
        <v>7</v>
      </c>
      <c r="B47" s="37" t="s">
        <v>8</v>
      </c>
      <c r="C47" s="690">
        <f>SUM(D11:D23,C26:D28,C31:D33,C36:D45)</f>
        <v>0</v>
      </c>
      <c r="D47" s="691"/>
      <c r="E47" s="690">
        <f>SUM(F11:F23,E26:F28,E31:F33,E36:F45)</f>
        <v>0</v>
      </c>
      <c r="F47" s="691"/>
      <c r="G47" s="690">
        <f>SUM(H11:H23,G26:H28,G31:H33,G36:H45)</f>
        <v>0</v>
      </c>
      <c r="H47" s="691"/>
      <c r="I47" s="690">
        <f>SUM(J11:J23,I26:J28,I31:J33,I36:J45)</f>
        <v>0</v>
      </c>
      <c r="J47" s="691"/>
      <c r="K47" s="690">
        <f>SUM(L11:L23,K26:L28,K31:L33,K36:L45)</f>
        <v>0</v>
      </c>
      <c r="L47" s="691"/>
      <c r="M47" s="690">
        <f>SUM(C47:K47)</f>
        <v>0</v>
      </c>
      <c r="N47" s="691"/>
      <c r="O47" s="335">
        <f>SUM(O11:O46)</f>
        <v>0</v>
      </c>
      <c r="P47" s="335">
        <f>SUM(P11:P46)</f>
        <v>0</v>
      </c>
      <c r="Q47" s="335">
        <f>SUM(Q11:Q46)</f>
        <v>0</v>
      </c>
    </row>
    <row r="48" spans="1:17" ht="5.25" customHeight="1" thickBot="1">
      <c r="A48" s="19"/>
      <c r="B48" s="2"/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1"/>
    </row>
    <row r="49" spans="1:17" ht="18.75" customHeight="1" thickBot="1">
      <c r="A49" s="807" t="s">
        <v>187</v>
      </c>
      <c r="B49" s="10" t="s">
        <v>67</v>
      </c>
      <c r="C49" s="1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8.75" customHeight="1">
      <c r="A50" s="808"/>
      <c r="B50" s="810" t="s">
        <v>3</v>
      </c>
      <c r="C50" s="692">
        <f>C47*25%</f>
        <v>0</v>
      </c>
      <c r="D50" s="693"/>
      <c r="E50" s="692">
        <f>E47*25%</f>
        <v>0</v>
      </c>
      <c r="F50" s="693"/>
      <c r="G50" s="692">
        <f>G47*25%</f>
        <v>0</v>
      </c>
      <c r="H50" s="693"/>
      <c r="I50" s="692">
        <f>I47*25%</f>
        <v>0</v>
      </c>
      <c r="J50" s="693"/>
      <c r="K50" s="692">
        <f>K47*25%</f>
        <v>0</v>
      </c>
      <c r="L50" s="693"/>
      <c r="M50" s="686">
        <f>SUM(C50:L51)</f>
        <v>0</v>
      </c>
      <c r="N50" s="687"/>
      <c r="O50" s="796">
        <f>M50</f>
        <v>0</v>
      </c>
      <c r="P50" s="798">
        <f>M50</f>
        <v>0</v>
      </c>
      <c r="Q50" s="799">
        <f>M50</f>
        <v>0</v>
      </c>
    </row>
    <row r="51" spans="1:17" ht="18.75" customHeight="1" thickBot="1">
      <c r="A51" s="809"/>
      <c r="B51" s="811"/>
      <c r="C51" s="694"/>
      <c r="D51" s="695"/>
      <c r="E51" s="694"/>
      <c r="F51" s="695"/>
      <c r="G51" s="694"/>
      <c r="H51" s="695"/>
      <c r="I51" s="694"/>
      <c r="J51" s="695"/>
      <c r="K51" s="694"/>
      <c r="L51" s="695"/>
      <c r="M51" s="688"/>
      <c r="N51" s="689"/>
      <c r="O51" s="797"/>
      <c r="P51" s="797"/>
      <c r="Q51" s="800"/>
    </row>
    <row r="52" spans="1:17" ht="7.5" customHeight="1">
      <c r="A52" s="24"/>
      <c r="B52" s="2"/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2"/>
      <c r="Q52" s="49"/>
    </row>
    <row r="53" spans="1:17" ht="16.5" customHeight="1" thickBot="1">
      <c r="A53" s="38"/>
      <c r="B53" s="324" t="s">
        <v>193</v>
      </c>
      <c r="C53" s="32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4"/>
      <c r="P53" s="112"/>
      <c r="Q53" s="113"/>
    </row>
    <row r="54" spans="1:17" ht="35.25" customHeight="1" thickBot="1">
      <c r="A54" s="812" t="s">
        <v>186</v>
      </c>
      <c r="B54" s="532" t="s">
        <v>88</v>
      </c>
      <c r="C54" s="680"/>
      <c r="D54" s="681"/>
      <c r="E54" s="667"/>
      <c r="F54" s="677"/>
      <c r="G54" s="667"/>
      <c r="H54" s="677"/>
      <c r="I54" s="667"/>
      <c r="J54" s="677"/>
      <c r="K54" s="667"/>
      <c r="L54" s="668"/>
      <c r="M54" s="673">
        <f>SUM(C54:L54)</f>
        <v>0</v>
      </c>
      <c r="N54" s="674"/>
      <c r="O54" s="815">
        <f>SUM(M54:N57)</f>
        <v>0</v>
      </c>
      <c r="P54" s="792">
        <f>O54</f>
        <v>0</v>
      </c>
      <c r="Q54" s="803">
        <f>O54</f>
        <v>0</v>
      </c>
    </row>
    <row r="55" spans="1:17" ht="37.5" customHeight="1" thickBot="1">
      <c r="A55" s="813"/>
      <c r="B55" s="533" t="s">
        <v>88</v>
      </c>
      <c r="C55" s="682"/>
      <c r="D55" s="683"/>
      <c r="E55" s="669"/>
      <c r="F55" s="678"/>
      <c r="G55" s="669"/>
      <c r="H55" s="678"/>
      <c r="I55" s="669"/>
      <c r="J55" s="678"/>
      <c r="K55" s="669"/>
      <c r="L55" s="670"/>
      <c r="M55" s="673">
        <f>SUM(C55:L55)</f>
        <v>0</v>
      </c>
      <c r="N55" s="674"/>
      <c r="O55" s="816"/>
      <c r="P55" s="793"/>
      <c r="Q55" s="804"/>
    </row>
    <row r="56" spans="1:17" ht="32.25" customHeight="1" thickBot="1">
      <c r="A56" s="813"/>
      <c r="B56" s="533" t="s">
        <v>88</v>
      </c>
      <c r="C56" s="682"/>
      <c r="D56" s="683"/>
      <c r="E56" s="669"/>
      <c r="F56" s="678"/>
      <c r="G56" s="669"/>
      <c r="H56" s="678"/>
      <c r="I56" s="669"/>
      <c r="J56" s="678"/>
      <c r="K56" s="669"/>
      <c r="L56" s="670"/>
      <c r="M56" s="673">
        <f>SUM(C56:L56)</f>
        <v>0</v>
      </c>
      <c r="N56" s="674"/>
      <c r="O56" s="817"/>
      <c r="P56" s="794"/>
      <c r="Q56" s="805"/>
    </row>
    <row r="57" spans="1:17" ht="36" customHeight="1" thickBot="1">
      <c r="A57" s="814"/>
      <c r="B57" s="534" t="s">
        <v>87</v>
      </c>
      <c r="C57" s="684"/>
      <c r="D57" s="685"/>
      <c r="E57" s="671"/>
      <c r="F57" s="679"/>
      <c r="G57" s="671"/>
      <c r="H57" s="679"/>
      <c r="I57" s="671"/>
      <c r="J57" s="679"/>
      <c r="K57" s="671"/>
      <c r="L57" s="672"/>
      <c r="M57" s="675">
        <f>SUM(C57:L57)</f>
        <v>0</v>
      </c>
      <c r="N57" s="676"/>
      <c r="O57" s="818"/>
      <c r="P57" s="795"/>
      <c r="Q57" s="806"/>
    </row>
    <row r="58" spans="1:17" ht="15" customHeight="1" thickBot="1">
      <c r="A58" s="338"/>
      <c r="B58" s="339"/>
      <c r="C58" s="33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46"/>
      <c r="O58" s="340"/>
      <c r="P58" s="341"/>
      <c r="Q58" s="342"/>
    </row>
    <row r="59" spans="1:17" ht="29.25" customHeight="1" thickBot="1">
      <c r="A59" s="343" t="s">
        <v>192</v>
      </c>
      <c r="B59" s="393" t="s">
        <v>222</v>
      </c>
      <c r="C59" s="660"/>
      <c r="D59" s="661"/>
      <c r="E59" s="662"/>
      <c r="F59" s="663"/>
      <c r="G59" s="662"/>
      <c r="H59" s="663"/>
      <c r="I59" s="662"/>
      <c r="J59" s="663"/>
      <c r="K59" s="662"/>
      <c r="L59" s="664"/>
      <c r="M59" s="665">
        <f>SUM(D59:L59)</f>
        <v>0</v>
      </c>
      <c r="N59" s="666"/>
      <c r="O59" s="396">
        <f>M59</f>
        <v>0</v>
      </c>
      <c r="P59" s="394">
        <f>O59</f>
        <v>0</v>
      </c>
      <c r="Q59" s="395">
        <f>P59</f>
        <v>0</v>
      </c>
    </row>
    <row r="60" spans="1:17" ht="12" customHeight="1">
      <c r="A60" s="345"/>
      <c r="B60" s="344"/>
      <c r="C60" s="344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346"/>
      <c r="O60" s="346"/>
      <c r="P60" s="347"/>
      <c r="Q60" s="348"/>
    </row>
    <row r="61" spans="1:17" ht="16.5" customHeight="1" thickBot="1">
      <c r="A61" s="13"/>
      <c r="B61" s="349" t="s">
        <v>197</v>
      </c>
      <c r="C61" s="3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  <c r="O61" s="54"/>
      <c r="P61" s="12"/>
      <c r="Q61" s="49"/>
    </row>
    <row r="62" spans="1:17" ht="16.5" customHeight="1">
      <c r="A62" s="853"/>
      <c r="B62" s="353" t="s">
        <v>191</v>
      </c>
      <c r="C62" s="788"/>
      <c r="D62" s="789"/>
      <c r="E62" s="654"/>
      <c r="F62" s="655"/>
      <c r="G62" s="654"/>
      <c r="H62" s="655"/>
      <c r="I62" s="654"/>
      <c r="J62" s="655"/>
      <c r="K62" s="654"/>
      <c r="L62" s="658"/>
      <c r="M62" s="646">
        <f>SUM(D62:L62)</f>
        <v>0</v>
      </c>
      <c r="N62" s="647"/>
      <c r="O62" s="781">
        <f>SUM(N62:N63)</f>
        <v>0</v>
      </c>
      <c r="P62" s="783">
        <f>O62</f>
        <v>0</v>
      </c>
      <c r="Q62" s="785">
        <f>O62</f>
        <v>0</v>
      </c>
    </row>
    <row r="63" spans="1:17" ht="16.5" customHeight="1" thickBot="1">
      <c r="A63" s="854"/>
      <c r="B63" s="354" t="s">
        <v>190</v>
      </c>
      <c r="C63" s="790"/>
      <c r="D63" s="791"/>
      <c r="E63" s="656"/>
      <c r="F63" s="657"/>
      <c r="G63" s="656"/>
      <c r="H63" s="657"/>
      <c r="I63" s="656"/>
      <c r="J63" s="657"/>
      <c r="K63" s="656"/>
      <c r="L63" s="659"/>
      <c r="M63" s="648">
        <f>SUM(D63:L63)</f>
        <v>0</v>
      </c>
      <c r="N63" s="649"/>
      <c r="O63" s="782"/>
      <c r="P63" s="784"/>
      <c r="Q63" s="786"/>
    </row>
    <row r="64" spans="1:17" ht="5.25" customHeight="1" thickBot="1">
      <c r="A64" s="39"/>
      <c r="B64" s="40"/>
      <c r="C64" s="40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41"/>
      <c r="Q64" s="42"/>
    </row>
    <row r="65" spans="1:17" ht="7.5" customHeight="1" thickBot="1">
      <c r="A65" s="24"/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2"/>
      <c r="Q65" s="49"/>
    </row>
    <row r="66" spans="1:17" ht="21" customHeight="1" thickBot="1">
      <c r="A66" s="801"/>
      <c r="B66" s="535" t="s">
        <v>11</v>
      </c>
      <c r="C66" s="537"/>
      <c r="D66" s="538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2"/>
      <c r="P66" s="43" t="s">
        <v>13</v>
      </c>
      <c r="Q66" s="44" t="s">
        <v>12</v>
      </c>
    </row>
    <row r="67" spans="1:19" s="3" customFormat="1" ht="22.5" customHeight="1" thickBot="1">
      <c r="A67" s="802"/>
      <c r="B67" s="350" t="s">
        <v>194</v>
      </c>
      <c r="C67" s="650">
        <f>C47+C50+C54+C55+C56+C57+C59+C62+C63</f>
        <v>0</v>
      </c>
      <c r="D67" s="651"/>
      <c r="E67" s="650">
        <f>E47+E50+E54+E55+E56+E57+E59+E62+E63</f>
        <v>0</v>
      </c>
      <c r="F67" s="651"/>
      <c r="G67" s="650">
        <f>G47+G50+G54+G55+G56+G57+G59+G62+G63</f>
        <v>0</v>
      </c>
      <c r="H67" s="651"/>
      <c r="I67" s="650">
        <f>I47+I50+I54+I55+I56+I57+I59+I62+I63</f>
        <v>0</v>
      </c>
      <c r="J67" s="651"/>
      <c r="K67" s="650">
        <f>K47+K50+K54+K55+K56+K57+K59+K62+K63</f>
        <v>0</v>
      </c>
      <c r="L67" s="651"/>
      <c r="M67" s="652">
        <f>SUM(C67:L67)</f>
        <v>0</v>
      </c>
      <c r="N67" s="653"/>
      <c r="O67" s="536">
        <f>O47+O50+O54+O59+O62</f>
        <v>0</v>
      </c>
      <c r="P67" s="116">
        <f>P47+P50+P54+P59+P62</f>
        <v>0</v>
      </c>
      <c r="Q67" s="116">
        <f>Q47+Q50+Q54+Q59+Q62</f>
        <v>0</v>
      </c>
      <c r="S67" s="397" t="str">
        <f>IF(Q67&gt;S5,"ERRORE","OK")</f>
        <v>OK</v>
      </c>
    </row>
    <row r="68" spans="2:17" ht="18" customHeight="1" thickBot="1">
      <c r="B68" s="1"/>
      <c r="C68" s="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ht="18" customHeight="1" thickBot="1">
      <c r="B69" s="365" t="s">
        <v>199</v>
      </c>
      <c r="C69" s="495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ht="15.75" customHeight="1" thickBot="1">
      <c r="B70" s="368" t="s">
        <v>200</v>
      </c>
      <c r="C70" s="496"/>
      <c r="D70" s="367">
        <f>Q67</f>
        <v>0</v>
      </c>
      <c r="E70" s="355"/>
      <c r="F70" s="355"/>
      <c r="G70" s="355"/>
      <c r="H70" s="5"/>
      <c r="I70" s="5"/>
      <c r="J70" s="359"/>
      <c r="K70" s="359"/>
      <c r="L70" s="359"/>
      <c r="M70" s="359"/>
      <c r="N70" s="15"/>
      <c r="O70" s="15"/>
      <c r="P70" s="15"/>
      <c r="Q70" s="356"/>
    </row>
    <row r="71" spans="2:17" ht="15.75" customHeight="1" thickBot="1">
      <c r="B71" s="374" t="s">
        <v>223</v>
      </c>
      <c r="C71" s="497"/>
      <c r="D71" s="398">
        <f>O16+O19+O26+O31+O36+O40+O41+O54+O59+O62</f>
        <v>0</v>
      </c>
      <c r="E71" s="355"/>
      <c r="F71" s="150"/>
      <c r="G71" s="150"/>
      <c r="H71" s="5"/>
      <c r="I71" s="5"/>
      <c r="J71" s="15"/>
      <c r="K71" s="15"/>
      <c r="L71" s="15"/>
      <c r="M71" s="15"/>
      <c r="N71" s="15"/>
      <c r="O71" s="15"/>
      <c r="P71" s="15"/>
      <c r="Q71" s="357"/>
    </row>
    <row r="72" spans="2:17" ht="15.75" customHeight="1">
      <c r="B72" s="373" t="s">
        <v>201</v>
      </c>
      <c r="C72" s="498"/>
      <c r="D72" s="399"/>
      <c r="E72" s="355"/>
      <c r="F72" s="150"/>
      <c r="G72" s="150"/>
      <c r="H72" s="5"/>
      <c r="I72" s="5"/>
      <c r="J72" s="15"/>
      <c r="K72" s="15"/>
      <c r="L72" s="15"/>
      <c r="M72" s="15"/>
      <c r="N72" s="15"/>
      <c r="O72" s="15"/>
      <c r="P72" s="15"/>
      <c r="Q72" s="357"/>
    </row>
    <row r="73" spans="2:17" ht="15.75" customHeight="1">
      <c r="B73" s="370" t="s">
        <v>1</v>
      </c>
      <c r="C73" s="499"/>
      <c r="D73" s="400">
        <f>'Calculation  staff costs UNIMI '!$G$100</f>
        <v>0</v>
      </c>
      <c r="E73" s="355"/>
      <c r="F73" s="7"/>
      <c r="G73" s="7"/>
      <c r="H73" s="5"/>
      <c r="I73" s="5"/>
      <c r="J73" s="15"/>
      <c r="K73" s="15"/>
      <c r="L73" s="15"/>
      <c r="M73" s="15"/>
      <c r="N73" s="15"/>
      <c r="O73" s="15"/>
      <c r="P73" s="15"/>
      <c r="Q73" s="358"/>
    </row>
    <row r="74" spans="2:17" ht="15.75" customHeight="1">
      <c r="B74" s="369" t="s">
        <v>4</v>
      </c>
      <c r="C74" s="500"/>
      <c r="D74" s="400">
        <f>'Ammortamento UNIMI   '!$F$20</f>
        <v>0</v>
      </c>
      <c r="E74" s="355"/>
      <c r="F74" s="7"/>
      <c r="G74" s="7"/>
      <c r="H74" s="5"/>
      <c r="I74" s="5"/>
      <c r="J74" s="15"/>
      <c r="K74" s="15"/>
      <c r="L74" s="15"/>
      <c r="M74" s="15"/>
      <c r="N74" s="15"/>
      <c r="O74" s="15"/>
      <c r="P74" s="15"/>
      <c r="Q74" s="358"/>
    </row>
    <row r="75" spans="2:17" ht="15.75" customHeight="1">
      <c r="B75" s="370" t="s">
        <v>89</v>
      </c>
      <c r="C75" s="499"/>
      <c r="D75" s="400">
        <f>'Calculation  staff costs UNIMI '!$I$100</f>
        <v>0</v>
      </c>
      <c r="E75" s="355"/>
      <c r="F75" s="7"/>
      <c r="G75" s="7"/>
      <c r="H75" s="7"/>
      <c r="I75" s="7"/>
      <c r="J75" s="15"/>
      <c r="K75" s="15"/>
      <c r="L75" s="15"/>
      <c r="M75" s="15"/>
      <c r="N75" s="15"/>
      <c r="O75" s="15"/>
      <c r="P75" s="15"/>
      <c r="Q75" s="7"/>
    </row>
    <row r="76" spans="2:17" ht="32.25" customHeight="1">
      <c r="B76" s="407" t="s">
        <v>229</v>
      </c>
      <c r="C76" s="501"/>
      <c r="D76" s="409"/>
      <c r="E76" s="355"/>
      <c r="F76" s="406"/>
      <c r="G76" s="406"/>
      <c r="H76" s="282"/>
      <c r="I76" s="282"/>
      <c r="J76" s="15"/>
      <c r="K76" s="15"/>
      <c r="L76" s="15"/>
      <c r="M76" s="15"/>
      <c r="N76" s="15"/>
      <c r="O76" s="15"/>
      <c r="P76" s="15"/>
      <c r="Q76" s="7"/>
    </row>
    <row r="77" spans="2:17" ht="15.75" customHeight="1" thickBot="1">
      <c r="B77" s="371" t="s">
        <v>238</v>
      </c>
      <c r="C77" s="499"/>
      <c r="D77" s="401">
        <f>Q67*0.04</f>
        <v>0</v>
      </c>
      <c r="E77" s="355"/>
      <c r="F77" s="7"/>
      <c r="G77" s="7"/>
      <c r="H77" s="7"/>
      <c r="I77" s="7"/>
      <c r="J77" s="55"/>
      <c r="K77" s="55"/>
      <c r="L77" s="55"/>
      <c r="M77" s="55"/>
      <c r="N77" s="7"/>
      <c r="O77" s="7"/>
      <c r="P77" s="7"/>
      <c r="Q77" s="7"/>
    </row>
    <row r="78" spans="2:17" ht="15.75" customHeight="1" thickBot="1">
      <c r="B78" s="372" t="s">
        <v>202</v>
      </c>
      <c r="C78" s="372"/>
      <c r="D78" s="402">
        <f>SUM(D73:D77)</f>
        <v>0</v>
      </c>
      <c r="E78" s="355"/>
      <c r="F78" s="7"/>
      <c r="G78" s="7"/>
      <c r="H78" s="7"/>
      <c r="I78" s="7"/>
      <c r="J78" s="55"/>
      <c r="K78" s="55"/>
      <c r="L78" s="55"/>
      <c r="M78" s="55"/>
      <c r="N78" s="7"/>
      <c r="O78" s="7"/>
      <c r="P78" s="7"/>
      <c r="Q78" s="7"/>
    </row>
    <row r="79" spans="2:17" ht="15.75" customHeight="1" thickBot="1">
      <c r="B79" s="364" t="s">
        <v>195</v>
      </c>
      <c r="C79" s="364"/>
      <c r="D79" s="366">
        <f>SUM(D70-D71-D78)</f>
        <v>0</v>
      </c>
      <c r="E79" s="355"/>
      <c r="F79" s="7"/>
      <c r="G79" s="7"/>
      <c r="H79" s="7"/>
      <c r="I79" s="7"/>
      <c r="Q79" s="7"/>
    </row>
    <row r="80" spans="4:17" ht="12">
      <c r="D80" s="6"/>
      <c r="E80" s="6"/>
      <c r="F80" s="6"/>
      <c r="G80" s="6"/>
      <c r="N80" s="6"/>
      <c r="O80" s="6"/>
      <c r="P80" s="6"/>
      <c r="Q80" s="6"/>
    </row>
    <row r="81" spans="2:14" ht="21" customHeight="1">
      <c r="B81" s="153" t="s">
        <v>196</v>
      </c>
      <c r="C81" s="153"/>
      <c r="D81" s="154"/>
      <c r="E81" s="154"/>
      <c r="F81" s="155"/>
      <c r="G81" s="155"/>
      <c r="H81" s="258"/>
      <c r="I81" s="258"/>
      <c r="J81" s="258"/>
      <c r="K81" s="258"/>
      <c r="L81" s="259"/>
      <c r="M81" s="259"/>
      <c r="N81" s="6"/>
    </row>
    <row r="82" spans="2:14" s="3" customFormat="1" ht="21" customHeight="1">
      <c r="B82" s="260"/>
      <c r="C82" s="260"/>
      <c r="D82" s="259"/>
      <c r="E82" s="259"/>
      <c r="F82" s="258"/>
      <c r="G82" s="258"/>
      <c r="H82" s="258"/>
      <c r="I82" s="258"/>
      <c r="J82" s="258"/>
      <c r="K82" s="258"/>
      <c r="L82" s="259"/>
      <c r="M82" s="259"/>
      <c r="N82" s="257"/>
    </row>
    <row r="83" spans="4:17" ht="12">
      <c r="D83" s="6"/>
      <c r="E83" s="6"/>
      <c r="F83" s="6"/>
      <c r="G83" s="6"/>
      <c r="N83" s="6"/>
      <c r="O83" s="6"/>
      <c r="P83" s="6"/>
      <c r="Q83" s="6"/>
    </row>
    <row r="84" spans="1:17" ht="17.25">
      <c r="A84" s="404" t="s">
        <v>119</v>
      </c>
      <c r="B84" s="403" t="s">
        <v>120</v>
      </c>
      <c r="C84" s="403"/>
      <c r="D84" s="262"/>
      <c r="E84" s="502"/>
      <c r="F84" s="6"/>
      <c r="G84" s="6"/>
      <c r="N84" s="6"/>
      <c r="O84" s="6"/>
      <c r="P84" s="6"/>
      <c r="Q84" s="6"/>
    </row>
    <row r="85" spans="1:17" ht="12.75">
      <c r="A85" s="261"/>
      <c r="B85" s="415" t="s">
        <v>121</v>
      </c>
      <c r="C85" s="415"/>
      <c r="D85" s="416">
        <f>SUM(D86:D88)</f>
        <v>12118.11</v>
      </c>
      <c r="E85" s="503"/>
      <c r="F85" s="6"/>
      <c r="G85" s="6"/>
      <c r="N85" s="6"/>
      <c r="O85" s="6"/>
      <c r="P85" s="6"/>
      <c r="Q85" s="6"/>
    </row>
    <row r="86" spans="1:17" ht="12">
      <c r="A86" s="261"/>
      <c r="B86" s="417" t="s">
        <v>122</v>
      </c>
      <c r="C86" s="417"/>
      <c r="D86" s="418">
        <f>'calcolo dottorandi'!I14</f>
        <v>4039.37</v>
      </c>
      <c r="E86" s="504"/>
      <c r="F86" s="6"/>
      <c r="G86" s="6"/>
      <c r="N86" s="6"/>
      <c r="O86" s="6"/>
      <c r="P86" s="6"/>
      <c r="Q86" s="6"/>
    </row>
    <row r="87" spans="1:17" ht="12">
      <c r="A87" s="261"/>
      <c r="B87" s="417" t="s">
        <v>123</v>
      </c>
      <c r="C87" s="417"/>
      <c r="D87" s="418">
        <f>'calcolo dottorandi'!I15</f>
        <v>4039.37</v>
      </c>
      <c r="E87" s="504"/>
      <c r="F87" s="6"/>
      <c r="G87" s="6"/>
      <c r="N87" s="6"/>
      <c r="O87" s="6"/>
      <c r="P87" s="6"/>
      <c r="Q87" s="6"/>
    </row>
    <row r="88" spans="1:17" ht="12">
      <c r="A88" s="261"/>
      <c r="B88" s="417" t="s">
        <v>124</v>
      </c>
      <c r="C88" s="417"/>
      <c r="D88" s="418">
        <f>'calcolo dottorandi'!I16</f>
        <v>4039.37</v>
      </c>
      <c r="E88" s="504"/>
      <c r="F88" s="6"/>
      <c r="G88" s="6"/>
      <c r="N88" s="6"/>
      <c r="O88" s="6"/>
      <c r="P88" s="6"/>
      <c r="Q88" s="6"/>
    </row>
    <row r="89" spans="1:17" ht="12">
      <c r="A89" s="261"/>
      <c r="B89" s="261"/>
      <c r="C89" s="261"/>
      <c r="D89" s="261"/>
      <c r="E89" s="261"/>
      <c r="F89" s="6"/>
      <c r="G89" s="6"/>
      <c r="N89" s="6"/>
      <c r="O89" s="6"/>
      <c r="P89" s="6"/>
      <c r="Q89" s="6"/>
    </row>
    <row r="90" spans="1:17" ht="17.25">
      <c r="A90" s="404" t="s">
        <v>119</v>
      </c>
      <c r="B90" s="403" t="s">
        <v>125</v>
      </c>
      <c r="C90" s="403"/>
      <c r="D90" s="262"/>
      <c r="E90" s="502"/>
      <c r="F90" s="6"/>
      <c r="G90" s="6"/>
      <c r="N90" s="6"/>
      <c r="O90" s="6"/>
      <c r="P90" s="6"/>
      <c r="Q90" s="6"/>
    </row>
    <row r="91" spans="1:17" ht="12.75">
      <c r="A91" s="261"/>
      <c r="B91" s="415" t="s">
        <v>121</v>
      </c>
      <c r="C91" s="415"/>
      <c r="D91" s="416">
        <f>SUM(D92:D94)</f>
        <v>9794.07</v>
      </c>
      <c r="E91" s="503"/>
      <c r="F91" s="6"/>
      <c r="G91" s="6"/>
      <c r="N91" s="6"/>
      <c r="O91" s="6"/>
      <c r="P91" s="6"/>
      <c r="Q91" s="6"/>
    </row>
    <row r="92" spans="1:17" ht="12">
      <c r="A92" s="261"/>
      <c r="B92" s="417" t="s">
        <v>122</v>
      </c>
      <c r="C92" s="417"/>
      <c r="D92" s="418">
        <f>'calcolo dottorandi'!I32</f>
        <v>3264.69</v>
      </c>
      <c r="E92" s="504"/>
      <c r="F92" s="6"/>
      <c r="G92" s="6"/>
      <c r="N92" s="6"/>
      <c r="O92" s="6"/>
      <c r="P92" s="6"/>
      <c r="Q92" s="6"/>
    </row>
    <row r="93" spans="1:17" ht="12">
      <c r="A93" s="261"/>
      <c r="B93" s="417" t="s">
        <v>123</v>
      </c>
      <c r="C93" s="417"/>
      <c r="D93" s="418">
        <f>'calcolo dottorandi'!I33</f>
        <v>3264.69</v>
      </c>
      <c r="E93" s="504"/>
      <c r="F93" s="6"/>
      <c r="G93" s="6"/>
      <c r="N93" s="6"/>
      <c r="O93" s="6"/>
      <c r="P93" s="6"/>
      <c r="Q93" s="6"/>
    </row>
    <row r="94" spans="1:17" ht="12">
      <c r="A94" s="261"/>
      <c r="B94" s="417" t="s">
        <v>124</v>
      </c>
      <c r="C94" s="417"/>
      <c r="D94" s="418">
        <f>'calcolo dottorandi'!I34</f>
        <v>3264.69</v>
      </c>
      <c r="E94" s="504"/>
      <c r="F94" s="6"/>
      <c r="G94" s="6"/>
      <c r="N94" s="6"/>
      <c r="O94" s="6"/>
      <c r="P94" s="6"/>
      <c r="Q94" s="6"/>
    </row>
    <row r="95" spans="4:17" ht="12.75" thickBot="1">
      <c r="D95" s="6"/>
      <c r="E95" s="6"/>
      <c r="F95" s="6"/>
      <c r="G95" s="6"/>
      <c r="N95" s="6"/>
      <c r="O95" s="6"/>
      <c r="P95" s="6"/>
      <c r="Q95" s="6"/>
    </row>
    <row r="96" spans="2:5" ht="22.5" customHeight="1" thickBot="1">
      <c r="B96" s="779" t="s">
        <v>65</v>
      </c>
      <c r="C96" s="780"/>
      <c r="D96" s="770"/>
      <c r="E96" s="505"/>
    </row>
    <row r="97" spans="2:9" ht="45" customHeight="1" thickBot="1">
      <c r="B97" s="768" t="s">
        <v>203</v>
      </c>
      <c r="C97" s="769"/>
      <c r="D97" s="778"/>
      <c r="E97" s="133"/>
      <c r="F97" s="114"/>
      <c r="G97" s="114"/>
      <c r="H97" s="114"/>
      <c r="I97" s="114"/>
    </row>
    <row r="98" spans="2:5" ht="27" customHeight="1" thickBot="1">
      <c r="B98" s="768" t="s">
        <v>224</v>
      </c>
      <c r="C98" s="769"/>
      <c r="D98" s="787"/>
      <c r="E98" s="506"/>
    </row>
    <row r="99" spans="2:5" ht="36" customHeight="1" thickBot="1">
      <c r="B99" s="768" t="s">
        <v>204</v>
      </c>
      <c r="C99" s="769"/>
      <c r="D99" s="770"/>
      <c r="E99" s="505"/>
    </row>
    <row r="100" spans="2:5" ht="29.25" customHeight="1" thickBot="1">
      <c r="B100" s="768" t="s">
        <v>205</v>
      </c>
      <c r="C100" s="769"/>
      <c r="D100" s="770"/>
      <c r="E100" s="505"/>
    </row>
    <row r="101" spans="2:14" ht="27" customHeight="1" thickBot="1">
      <c r="B101" s="771" t="s">
        <v>217</v>
      </c>
      <c r="C101" s="772"/>
      <c r="D101" s="773"/>
      <c r="E101" s="507"/>
      <c r="H101" s="774"/>
      <c r="I101" s="774"/>
      <c r="J101" s="774"/>
      <c r="K101" s="774"/>
      <c r="L101" s="774"/>
      <c r="M101" s="774"/>
      <c r="N101" s="774"/>
    </row>
    <row r="102" spans="1:14" ht="31.5" customHeight="1" thickBot="1">
      <c r="A102" s="382"/>
      <c r="B102" s="775" t="s">
        <v>216</v>
      </c>
      <c r="C102" s="776"/>
      <c r="D102" s="777"/>
      <c r="E102" s="508"/>
      <c r="H102" s="747" t="s">
        <v>206</v>
      </c>
      <c r="I102" s="748"/>
      <c r="J102" s="748"/>
      <c r="K102" s="748"/>
      <c r="L102" s="748"/>
      <c r="M102" s="748"/>
      <c r="N102" s="749"/>
    </row>
    <row r="103" spans="2:14" ht="34.5" customHeight="1">
      <c r="B103" s="750" t="s">
        <v>212</v>
      </c>
      <c r="C103" s="751"/>
      <c r="D103" s="752"/>
      <c r="E103" s="509"/>
      <c r="H103" s="756" t="s">
        <v>207</v>
      </c>
      <c r="I103" s="757"/>
      <c r="J103" s="758"/>
      <c r="K103" s="758"/>
      <c r="L103" s="758"/>
      <c r="M103" s="758"/>
      <c r="N103" s="759"/>
    </row>
    <row r="104" spans="2:14" ht="24" customHeight="1">
      <c r="B104" s="750" t="s">
        <v>213</v>
      </c>
      <c r="C104" s="751"/>
      <c r="D104" s="752"/>
      <c r="E104" s="509"/>
      <c r="H104" s="760" t="s">
        <v>207</v>
      </c>
      <c r="I104" s="761"/>
      <c r="J104" s="762"/>
      <c r="K104" s="762"/>
      <c r="L104" s="762"/>
      <c r="M104" s="762"/>
      <c r="N104" s="763"/>
    </row>
    <row r="105" spans="2:14" ht="28.5" customHeight="1">
      <c r="B105" s="750" t="s">
        <v>214</v>
      </c>
      <c r="C105" s="751"/>
      <c r="D105" s="752"/>
      <c r="E105" s="509"/>
      <c r="H105" s="764" t="s">
        <v>208</v>
      </c>
      <c r="I105" s="765"/>
      <c r="J105" s="766"/>
      <c r="K105" s="766"/>
      <c r="L105" s="766"/>
      <c r="M105" s="766"/>
      <c r="N105" s="767"/>
    </row>
    <row r="106" spans="2:14" ht="34.5" customHeight="1">
      <c r="B106" s="753" t="s">
        <v>215</v>
      </c>
      <c r="C106" s="754"/>
      <c r="D106" s="755"/>
      <c r="E106" s="510"/>
      <c r="H106" s="760" t="s">
        <v>207</v>
      </c>
      <c r="I106" s="761"/>
      <c r="J106" s="762"/>
      <c r="K106" s="762"/>
      <c r="L106" s="762"/>
      <c r="M106" s="762"/>
      <c r="N106" s="763"/>
    </row>
    <row r="107" spans="2:5" ht="26.25" customHeight="1" thickBot="1">
      <c r="B107" s="744" t="s">
        <v>218</v>
      </c>
      <c r="C107" s="745"/>
      <c r="D107" s="746"/>
      <c r="E107" s="511"/>
    </row>
  </sheetData>
  <sheetProtection password="E7BE" sheet="1" objects="1" scenarios="1" selectLockedCells="1"/>
  <protectedRanges>
    <protectedRange sqref="E31:L32 C31:C32" name="Intervallo13"/>
    <protectedRange sqref="B70:E78" name="Intervallo12"/>
    <protectedRange sqref="J70:Q73" name="Intervallo11"/>
    <protectedRange sqref="B62:L63" name="Intervallo10"/>
    <protectedRange sqref="B54:L58 M58" name="Intervallo9"/>
    <protectedRange sqref="B36:L45" name="Intervallo7"/>
    <protectedRange sqref="B33:L33" name="Intervallo6"/>
    <protectedRange sqref="B26:L28" name="Intervallo5"/>
    <protectedRange sqref="B11:M23" name="Intervallo4"/>
    <protectedRange sqref="O5" name="Intervallo3"/>
    <protectedRange sqref="L2:Q4" name="Intervallo2"/>
    <protectedRange sqref="B2:K5" name="Intervallo1"/>
  </protectedRanges>
  <mergeCells count="229">
    <mergeCell ref="G8:H8"/>
    <mergeCell ref="I8:J8"/>
    <mergeCell ref="K8:L8"/>
    <mergeCell ref="Q26:Q45"/>
    <mergeCell ref="O3:Q3"/>
    <mergeCell ref="D4:J4"/>
    <mergeCell ref="D5:J5"/>
    <mergeCell ref="L4:N4"/>
    <mergeCell ref="O4:Q4"/>
    <mergeCell ref="L5:N5"/>
    <mergeCell ref="O41:O45"/>
    <mergeCell ref="C8:D8"/>
    <mergeCell ref="E8:F8"/>
    <mergeCell ref="A62:A63"/>
    <mergeCell ref="O16:O18"/>
    <mergeCell ref="Q11:Q23"/>
    <mergeCell ref="P36:P45"/>
    <mergeCell ref="A11:A23"/>
    <mergeCell ref="O11:O15"/>
    <mergeCell ref="P11:P23"/>
    <mergeCell ref="D1:Q1"/>
    <mergeCell ref="D2:J2"/>
    <mergeCell ref="L2:N2"/>
    <mergeCell ref="O2:Q2"/>
    <mergeCell ref="D3:J3"/>
    <mergeCell ref="L3:N3"/>
    <mergeCell ref="O26:O28"/>
    <mergeCell ref="P26:P28"/>
    <mergeCell ref="O19:O23"/>
    <mergeCell ref="A25:A45"/>
    <mergeCell ref="O31:O33"/>
    <mergeCell ref="P31:P33"/>
    <mergeCell ref="O36:O39"/>
    <mergeCell ref="G28:H28"/>
    <mergeCell ref="I26:J26"/>
    <mergeCell ref="I27:J27"/>
    <mergeCell ref="P54:P57"/>
    <mergeCell ref="O50:O51"/>
    <mergeCell ref="P50:P51"/>
    <mergeCell ref="Q50:Q51"/>
    <mergeCell ref="A66:A67"/>
    <mergeCell ref="Q54:Q57"/>
    <mergeCell ref="A49:A51"/>
    <mergeCell ref="B50:B51"/>
    <mergeCell ref="A54:A57"/>
    <mergeCell ref="O54:O57"/>
    <mergeCell ref="B97:D97"/>
    <mergeCell ref="B96:D96"/>
    <mergeCell ref="O62:O63"/>
    <mergeCell ref="P62:P63"/>
    <mergeCell ref="Q62:Q63"/>
    <mergeCell ref="B98:D98"/>
    <mergeCell ref="C62:D62"/>
    <mergeCell ref="C63:D63"/>
    <mergeCell ref="E62:F62"/>
    <mergeCell ref="E63:F63"/>
    <mergeCell ref="B99:D99"/>
    <mergeCell ref="B100:D100"/>
    <mergeCell ref="B101:D101"/>
    <mergeCell ref="B103:D103"/>
    <mergeCell ref="B104:D104"/>
    <mergeCell ref="H101:N101"/>
    <mergeCell ref="B102:D102"/>
    <mergeCell ref="B107:D107"/>
    <mergeCell ref="H102:N102"/>
    <mergeCell ref="B105:D105"/>
    <mergeCell ref="B106:D106"/>
    <mergeCell ref="H103:N103"/>
    <mergeCell ref="H104:N104"/>
    <mergeCell ref="H105:N105"/>
    <mergeCell ref="H106:N106"/>
    <mergeCell ref="M8:N8"/>
    <mergeCell ref="C26:D26"/>
    <mergeCell ref="C27:D27"/>
    <mergeCell ref="C28:D28"/>
    <mergeCell ref="C25:D25"/>
    <mergeCell ref="E26:F26"/>
    <mergeCell ref="E27:F27"/>
    <mergeCell ref="E28:F28"/>
    <mergeCell ref="G26:H26"/>
    <mergeCell ref="G27:H27"/>
    <mergeCell ref="K27:L27"/>
    <mergeCell ref="K28:L28"/>
    <mergeCell ref="E25:F25"/>
    <mergeCell ref="G25:H25"/>
    <mergeCell ref="I25:J25"/>
    <mergeCell ref="K25:L25"/>
    <mergeCell ref="M25:N25"/>
    <mergeCell ref="M26:N26"/>
    <mergeCell ref="M27:N27"/>
    <mergeCell ref="M28:N28"/>
    <mergeCell ref="C31:D31"/>
    <mergeCell ref="C32:D32"/>
    <mergeCell ref="M31:N31"/>
    <mergeCell ref="M32:N32"/>
    <mergeCell ref="I28:J28"/>
    <mergeCell ref="K26:L26"/>
    <mergeCell ref="M33:N33"/>
    <mergeCell ref="C33:D33"/>
    <mergeCell ref="E31:F31"/>
    <mergeCell ref="E32:F32"/>
    <mergeCell ref="E33:F33"/>
    <mergeCell ref="G31:H31"/>
    <mergeCell ref="G32:H32"/>
    <mergeCell ref="G33:H33"/>
    <mergeCell ref="I31:J31"/>
    <mergeCell ref="I32:J32"/>
    <mergeCell ref="I33:J33"/>
    <mergeCell ref="K31:L31"/>
    <mergeCell ref="K32:L32"/>
    <mergeCell ref="K33:L33"/>
    <mergeCell ref="C36:D36"/>
    <mergeCell ref="C37:D37"/>
    <mergeCell ref="G36:H36"/>
    <mergeCell ref="G37:H37"/>
    <mergeCell ref="K36:L36"/>
    <mergeCell ref="K37:L37"/>
    <mergeCell ref="C38:D38"/>
    <mergeCell ref="C39:D39"/>
    <mergeCell ref="E36:F36"/>
    <mergeCell ref="E37:F37"/>
    <mergeCell ref="E38:F38"/>
    <mergeCell ref="E39:F39"/>
    <mergeCell ref="G38:H38"/>
    <mergeCell ref="G39:H39"/>
    <mergeCell ref="I36:J36"/>
    <mergeCell ref="I37:J37"/>
    <mergeCell ref="I38:J38"/>
    <mergeCell ref="I39:J39"/>
    <mergeCell ref="K38:L38"/>
    <mergeCell ref="K39:L39"/>
    <mergeCell ref="M36:N36"/>
    <mergeCell ref="M37:N37"/>
    <mergeCell ref="M38:N38"/>
    <mergeCell ref="M39:N39"/>
    <mergeCell ref="E44:F44"/>
    <mergeCell ref="E45:F45"/>
    <mergeCell ref="M34:N34"/>
    <mergeCell ref="M35:N35"/>
    <mergeCell ref="C40:D40"/>
    <mergeCell ref="E40:F40"/>
    <mergeCell ref="G40:H40"/>
    <mergeCell ref="I40:J40"/>
    <mergeCell ref="K40:L40"/>
    <mergeCell ref="M40:N40"/>
    <mergeCell ref="I44:J44"/>
    <mergeCell ref="I45:J45"/>
    <mergeCell ref="C41:D41"/>
    <mergeCell ref="C42:D42"/>
    <mergeCell ref="C43:D43"/>
    <mergeCell ref="C44:D44"/>
    <mergeCell ref="C45:D45"/>
    <mergeCell ref="E41:F41"/>
    <mergeCell ref="E42:F42"/>
    <mergeCell ref="E43:F43"/>
    <mergeCell ref="M41:N41"/>
    <mergeCell ref="M42:N42"/>
    <mergeCell ref="M43:N43"/>
    <mergeCell ref="M44:N44"/>
    <mergeCell ref="M45:N45"/>
    <mergeCell ref="G41:H41"/>
    <mergeCell ref="G42:H42"/>
    <mergeCell ref="G43:H43"/>
    <mergeCell ref="G44:H44"/>
    <mergeCell ref="G45:H45"/>
    <mergeCell ref="I50:J51"/>
    <mergeCell ref="K50:L51"/>
    <mergeCell ref="K41:L41"/>
    <mergeCell ref="K42:L42"/>
    <mergeCell ref="K43:L43"/>
    <mergeCell ref="K44:L44"/>
    <mergeCell ref="K45:L45"/>
    <mergeCell ref="I41:J41"/>
    <mergeCell ref="I42:J42"/>
    <mergeCell ref="I43:J43"/>
    <mergeCell ref="M50:N51"/>
    <mergeCell ref="C47:D47"/>
    <mergeCell ref="E47:F47"/>
    <mergeCell ref="G47:H47"/>
    <mergeCell ref="I47:J47"/>
    <mergeCell ref="K47:L47"/>
    <mergeCell ref="M47:N47"/>
    <mergeCell ref="C50:D51"/>
    <mergeCell ref="E50:F51"/>
    <mergeCell ref="G50:H51"/>
    <mergeCell ref="C54:D54"/>
    <mergeCell ref="C55:D55"/>
    <mergeCell ref="C56:D56"/>
    <mergeCell ref="C57:D57"/>
    <mergeCell ref="E54:F54"/>
    <mergeCell ref="E55:F55"/>
    <mergeCell ref="E56:F56"/>
    <mergeCell ref="E57:F57"/>
    <mergeCell ref="G54:H54"/>
    <mergeCell ref="G55:H55"/>
    <mergeCell ref="G56:H56"/>
    <mergeCell ref="G57:H57"/>
    <mergeCell ref="I54:J54"/>
    <mergeCell ref="I55:J55"/>
    <mergeCell ref="I56:J56"/>
    <mergeCell ref="I57:J57"/>
    <mergeCell ref="M59:N59"/>
    <mergeCell ref="K54:L54"/>
    <mergeCell ref="K55:L55"/>
    <mergeCell ref="K56:L56"/>
    <mergeCell ref="K57:L57"/>
    <mergeCell ref="M54:N54"/>
    <mergeCell ref="M55:N55"/>
    <mergeCell ref="M56:N56"/>
    <mergeCell ref="M57:N57"/>
    <mergeCell ref="I62:J62"/>
    <mergeCell ref="I63:J63"/>
    <mergeCell ref="K62:L62"/>
    <mergeCell ref="K63:L63"/>
    <mergeCell ref="C59:D59"/>
    <mergeCell ref="E59:F59"/>
    <mergeCell ref="G59:H59"/>
    <mergeCell ref="I59:J59"/>
    <mergeCell ref="K59:L59"/>
    <mergeCell ref="M62:N62"/>
    <mergeCell ref="M63:N63"/>
    <mergeCell ref="C67:D67"/>
    <mergeCell ref="E67:F67"/>
    <mergeCell ref="G67:H67"/>
    <mergeCell ref="I67:J67"/>
    <mergeCell ref="K67:L67"/>
    <mergeCell ref="M67:N67"/>
    <mergeCell ref="G62:H62"/>
    <mergeCell ref="G63:H63"/>
  </mergeCells>
  <conditionalFormatting sqref="D79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V101"/>
  <sheetViews>
    <sheetView zoomScale="70" zoomScaleNormal="7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F14" sqref="F14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421875" style="0" customWidth="1"/>
    <col min="5" max="5" width="17.421875" style="0" customWidth="1"/>
    <col min="6" max="6" width="15.421875" style="0" customWidth="1"/>
    <col min="7" max="8" width="13.421875" style="0" customWidth="1"/>
    <col min="9" max="9" width="13.57421875" style="0" customWidth="1"/>
    <col min="10" max="10" width="14.57421875" style="0" customWidth="1"/>
    <col min="11" max="11" width="11.421875" style="0" customWidth="1"/>
    <col min="12" max="12" width="15.8515625" style="0" customWidth="1"/>
    <col min="13" max="13" width="11.8515625" style="0" customWidth="1"/>
    <col min="14" max="14" width="14.421875" style="0" customWidth="1"/>
    <col min="15" max="15" width="11.57421875" style="0" customWidth="1"/>
    <col min="16" max="16" width="13.421875" style="0" customWidth="1"/>
    <col min="17" max="17" width="11.8515625" style="0" customWidth="1"/>
    <col min="18" max="18" width="13.421875" style="0" customWidth="1"/>
    <col min="19" max="19" width="11.57421875" style="0" customWidth="1"/>
    <col min="20" max="21" width="13.140625" style="0" customWidth="1"/>
    <col min="22" max="22" width="15.57421875" style="0" customWidth="1"/>
  </cols>
  <sheetData>
    <row r="1" ht="13.5" thickBot="1"/>
    <row r="2" spans="3:22" ht="38.25" customHeight="1" thickBot="1">
      <c r="C2" s="893" t="s">
        <v>220</v>
      </c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5"/>
    </row>
    <row r="3" spans="3:22" ht="32.25" customHeight="1" thickBot="1">
      <c r="C3" s="896" t="s">
        <v>232</v>
      </c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8"/>
    </row>
    <row r="4" spans="3:22" ht="22.5" customHeight="1" thickBot="1">
      <c r="C4" s="899" t="s">
        <v>19</v>
      </c>
      <c r="D4" s="900"/>
      <c r="E4" s="900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2"/>
    </row>
    <row r="5" spans="3:22" ht="27" customHeight="1" thickBot="1">
      <c r="C5" s="903" t="s">
        <v>20</v>
      </c>
      <c r="D5" s="904"/>
      <c r="E5" s="904"/>
      <c r="F5" s="905"/>
      <c r="G5" s="159"/>
      <c r="H5" s="56"/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3:22" ht="12.75">
      <c r="C6" s="60"/>
      <c r="D6" s="61"/>
      <c r="E6" s="61"/>
      <c r="F6" s="62"/>
      <c r="G6" s="62"/>
      <c r="H6" s="62"/>
      <c r="I6" s="62"/>
      <c r="J6" s="62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4" t="s">
        <v>90</v>
      </c>
    </row>
    <row r="7" spans="3:22" ht="16.5" thickBot="1">
      <c r="C7" s="65"/>
      <c r="D7" s="66"/>
      <c r="E7" s="66"/>
      <c r="F7" s="67"/>
      <c r="G7" s="67"/>
      <c r="H7" s="67"/>
      <c r="I7" s="67"/>
      <c r="J7" s="67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9" t="s">
        <v>22</v>
      </c>
    </row>
    <row r="8" spans="1:22" ht="38.25" customHeight="1">
      <c r="A8" s="880" t="s">
        <v>23</v>
      </c>
      <c r="B8" s="70"/>
      <c r="C8" s="160"/>
      <c r="D8" s="66"/>
      <c r="E8" s="66"/>
      <c r="F8" s="71" t="s">
        <v>24</v>
      </c>
      <c r="G8" s="252" t="s">
        <v>91</v>
      </c>
      <c r="H8" s="71" t="s">
        <v>25</v>
      </c>
      <c r="I8" s="72" t="s">
        <v>26</v>
      </c>
      <c r="J8" s="161" t="s">
        <v>92</v>
      </c>
      <c r="K8" s="73" t="s">
        <v>27</v>
      </c>
      <c r="L8" s="73" t="s">
        <v>28</v>
      </c>
      <c r="M8" s="73" t="s">
        <v>29</v>
      </c>
      <c r="N8" s="73" t="s">
        <v>30</v>
      </c>
      <c r="O8" s="73" t="s">
        <v>31</v>
      </c>
      <c r="P8" s="73" t="s">
        <v>32</v>
      </c>
      <c r="Q8" s="73" t="s">
        <v>33</v>
      </c>
      <c r="R8" s="73" t="s">
        <v>34</v>
      </c>
      <c r="S8" s="73" t="s">
        <v>35</v>
      </c>
      <c r="T8" s="73" t="s">
        <v>36</v>
      </c>
      <c r="U8" s="466" t="s">
        <v>245</v>
      </c>
      <c r="V8" s="74" t="s">
        <v>37</v>
      </c>
    </row>
    <row r="9" spans="1:22" ht="25.5">
      <c r="A9" s="881"/>
      <c r="B9" s="70"/>
      <c r="C9" s="65" t="s">
        <v>38</v>
      </c>
      <c r="D9" s="162" t="s">
        <v>93</v>
      </c>
      <c r="E9" s="163" t="s">
        <v>94</v>
      </c>
      <c r="F9" s="76"/>
      <c r="G9" s="253" t="s">
        <v>242</v>
      </c>
      <c r="H9" s="77">
        <v>0.062</v>
      </c>
      <c r="I9" s="78"/>
      <c r="J9" s="164"/>
      <c r="K9" s="165"/>
      <c r="L9" s="166"/>
      <c r="M9" s="165"/>
      <c r="N9" s="166"/>
      <c r="O9" s="165"/>
      <c r="P9" s="166"/>
      <c r="Q9" s="165"/>
      <c r="R9" s="166"/>
      <c r="S9" s="165"/>
      <c r="T9" s="167"/>
      <c r="V9" s="79"/>
    </row>
    <row r="10" spans="1:22" ht="12.75">
      <c r="A10" s="881"/>
      <c r="B10" s="70"/>
      <c r="C10" s="457" t="s">
        <v>117</v>
      </c>
      <c r="D10" s="456"/>
      <c r="E10" s="422" t="s">
        <v>41</v>
      </c>
      <c r="F10" s="455"/>
      <c r="G10" s="254"/>
      <c r="H10" s="168">
        <f>F10*H9</f>
        <v>0</v>
      </c>
      <c r="I10" s="168">
        <f>F10-H10</f>
        <v>0</v>
      </c>
      <c r="J10" s="424">
        <v>12</v>
      </c>
      <c r="K10" s="451"/>
      <c r="L10" s="80">
        <f>I10/J10*K10</f>
        <v>0</v>
      </c>
      <c r="M10" s="451"/>
      <c r="N10" s="80">
        <f>I10/J10*M10</f>
        <v>0</v>
      </c>
      <c r="O10" s="451"/>
      <c r="P10" s="80">
        <f>I10/J10*O10</f>
        <v>0</v>
      </c>
      <c r="Q10" s="451"/>
      <c r="R10" s="80">
        <f>I10/J10*Q10</f>
        <v>0</v>
      </c>
      <c r="S10" s="451"/>
      <c r="T10" s="81">
        <f>I10/J10*S10</f>
        <v>0</v>
      </c>
      <c r="U10" s="567">
        <f>K10+M10+O10+Q10+S10</f>
        <v>0</v>
      </c>
      <c r="V10" s="568">
        <f>SUM(L10+N10+P10+R10+T10)</f>
        <v>0</v>
      </c>
    </row>
    <row r="11" spans="1:22" ht="6" customHeight="1">
      <c r="A11" s="881"/>
      <c r="B11" s="70"/>
      <c r="C11" s="140"/>
      <c r="D11" s="141"/>
      <c r="E11" s="141"/>
      <c r="F11" s="170"/>
      <c r="G11" s="195"/>
      <c r="H11" s="170"/>
      <c r="I11" s="170"/>
      <c r="J11" s="170"/>
      <c r="K11" s="171"/>
      <c r="L11" s="142"/>
      <c r="M11" s="171"/>
      <c r="N11" s="142"/>
      <c r="O11" s="171"/>
      <c r="P11" s="142"/>
      <c r="Q11" s="171"/>
      <c r="R11" s="142"/>
      <c r="S11" s="171"/>
      <c r="T11" s="143"/>
      <c r="U11" s="143"/>
      <c r="V11" s="172"/>
    </row>
    <row r="12" spans="1:22" ht="12.75">
      <c r="A12" s="881"/>
      <c r="B12" s="70"/>
      <c r="C12" s="419" t="s">
        <v>244</v>
      </c>
      <c r="D12" s="456"/>
      <c r="E12" s="422" t="s">
        <v>41</v>
      </c>
      <c r="F12" s="421"/>
      <c r="G12" s="195"/>
      <c r="H12" s="168">
        <f aca="true" t="shared" si="0" ref="H12:H17">F12*$H$9</f>
        <v>0</v>
      </c>
      <c r="I12" s="168">
        <f aca="true" t="shared" si="1" ref="I12:I26">F12-H12</f>
        <v>0</v>
      </c>
      <c r="J12" s="424">
        <v>12</v>
      </c>
      <c r="K12" s="452"/>
      <c r="L12" s="80">
        <f>I12/J12*K12</f>
        <v>0</v>
      </c>
      <c r="M12" s="452"/>
      <c r="N12" s="80">
        <f>I12/J12*M12</f>
        <v>0</v>
      </c>
      <c r="O12" s="452"/>
      <c r="P12" s="80">
        <f>I12/J12*O12</f>
        <v>0</v>
      </c>
      <c r="Q12" s="452"/>
      <c r="R12" s="80">
        <f>I12/J12*Q12</f>
        <v>0</v>
      </c>
      <c r="S12" s="453"/>
      <c r="T12" s="81">
        <f>I12/J12*S12</f>
        <v>0</v>
      </c>
      <c r="U12" s="564">
        <f aca="true" t="shared" si="2" ref="U12:U17">K12+M12+O12+Q12+S12</f>
        <v>0</v>
      </c>
      <c r="V12" s="169">
        <f aca="true" t="shared" si="3" ref="V12:V26">SUM(L12+N12+P12+R12+T12)</f>
        <v>0</v>
      </c>
    </row>
    <row r="13" spans="1:22" ht="12.75">
      <c r="A13" s="881"/>
      <c r="B13" s="70"/>
      <c r="C13" s="419" t="s">
        <v>244</v>
      </c>
      <c r="D13" s="456"/>
      <c r="E13" s="422" t="s">
        <v>41</v>
      </c>
      <c r="F13" s="421"/>
      <c r="G13" s="195"/>
      <c r="H13" s="168">
        <f>F13*$H$9</f>
        <v>0</v>
      </c>
      <c r="I13" s="168">
        <f t="shared" si="1"/>
        <v>0</v>
      </c>
      <c r="J13" s="424">
        <v>12</v>
      </c>
      <c r="K13" s="452"/>
      <c r="L13" s="80">
        <f>I13/J13*K13</f>
        <v>0</v>
      </c>
      <c r="M13" s="452"/>
      <c r="N13" s="80">
        <f>I13/J13*M13</f>
        <v>0</v>
      </c>
      <c r="O13" s="452"/>
      <c r="P13" s="80">
        <f>I13/J13*O13</f>
        <v>0</v>
      </c>
      <c r="Q13" s="452"/>
      <c r="R13" s="80">
        <f>I13/J13*Q13</f>
        <v>0</v>
      </c>
      <c r="S13" s="453"/>
      <c r="T13" s="81">
        <f>I13/J13*S13</f>
        <v>0</v>
      </c>
      <c r="U13" s="564">
        <f t="shared" si="2"/>
        <v>0</v>
      </c>
      <c r="V13" s="169">
        <f t="shared" si="3"/>
        <v>0</v>
      </c>
    </row>
    <row r="14" spans="1:22" ht="12.75">
      <c r="A14" s="881"/>
      <c r="B14" s="70"/>
      <c r="C14" s="419" t="s">
        <v>244</v>
      </c>
      <c r="D14" s="456"/>
      <c r="E14" s="422" t="s">
        <v>41</v>
      </c>
      <c r="F14" s="421"/>
      <c r="G14" s="195"/>
      <c r="H14" s="168">
        <f>F14*$H$9</f>
        <v>0</v>
      </c>
      <c r="I14" s="168">
        <f t="shared" si="1"/>
        <v>0</v>
      </c>
      <c r="J14" s="424">
        <v>12</v>
      </c>
      <c r="K14" s="452"/>
      <c r="L14" s="80">
        <f>I14/J14*K14</f>
        <v>0</v>
      </c>
      <c r="M14" s="452"/>
      <c r="N14" s="80">
        <f>I14/J14*M14</f>
        <v>0</v>
      </c>
      <c r="O14" s="452"/>
      <c r="P14" s="80">
        <f>I14/J14*O14</f>
        <v>0</v>
      </c>
      <c r="Q14" s="452"/>
      <c r="R14" s="80">
        <f>I14/J14*Q14</f>
        <v>0</v>
      </c>
      <c r="S14" s="453"/>
      <c r="T14" s="81">
        <f>I14/J14*S14</f>
        <v>0</v>
      </c>
      <c r="U14" s="564">
        <f t="shared" si="2"/>
        <v>0</v>
      </c>
      <c r="V14" s="169">
        <f t="shared" si="3"/>
        <v>0</v>
      </c>
    </row>
    <row r="15" spans="1:22" ht="12.75">
      <c r="A15" s="881"/>
      <c r="B15" s="70"/>
      <c r="C15" s="419" t="s">
        <v>244</v>
      </c>
      <c r="D15" s="456"/>
      <c r="E15" s="422" t="s">
        <v>41</v>
      </c>
      <c r="F15" s="421"/>
      <c r="G15" s="195"/>
      <c r="H15" s="168">
        <f t="shared" si="0"/>
        <v>0</v>
      </c>
      <c r="I15" s="168">
        <f t="shared" si="1"/>
        <v>0</v>
      </c>
      <c r="J15" s="424">
        <v>12</v>
      </c>
      <c r="K15" s="452"/>
      <c r="L15" s="80">
        <f>I15/J15*K15</f>
        <v>0</v>
      </c>
      <c r="M15" s="452"/>
      <c r="N15" s="80">
        <f>I15/J15*M15</f>
        <v>0</v>
      </c>
      <c r="O15" s="452"/>
      <c r="P15" s="80">
        <f>I15/J15*O15</f>
        <v>0</v>
      </c>
      <c r="Q15" s="452"/>
      <c r="R15" s="80">
        <f>I15/J15*Q15</f>
        <v>0</v>
      </c>
      <c r="S15" s="453"/>
      <c r="T15" s="81">
        <f>I15/J15*S15</f>
        <v>0</v>
      </c>
      <c r="U15" s="564">
        <f t="shared" si="2"/>
        <v>0</v>
      </c>
      <c r="V15" s="169">
        <f t="shared" si="3"/>
        <v>0</v>
      </c>
    </row>
    <row r="16" spans="1:22" ht="12.75">
      <c r="A16" s="881"/>
      <c r="B16" s="70"/>
      <c r="C16" s="419" t="s">
        <v>244</v>
      </c>
      <c r="D16" s="422"/>
      <c r="E16" s="422" t="s">
        <v>41</v>
      </c>
      <c r="F16" s="421"/>
      <c r="G16" s="195"/>
      <c r="H16" s="168">
        <f t="shared" si="0"/>
        <v>0</v>
      </c>
      <c r="I16" s="168">
        <f>F16-H16</f>
        <v>0</v>
      </c>
      <c r="J16" s="424">
        <v>12</v>
      </c>
      <c r="K16" s="452"/>
      <c r="L16" s="80">
        <f aca="true" t="shared" si="4" ref="L16:L26">I16/J16*K16</f>
        <v>0</v>
      </c>
      <c r="M16" s="452"/>
      <c r="N16" s="80">
        <f aca="true" t="shared" si="5" ref="N16:N26">I16/J16*M16</f>
        <v>0</v>
      </c>
      <c r="O16" s="452"/>
      <c r="P16" s="80">
        <f aca="true" t="shared" si="6" ref="P16:P26">I16/J16*O16</f>
        <v>0</v>
      </c>
      <c r="Q16" s="452"/>
      <c r="R16" s="80">
        <f aca="true" t="shared" si="7" ref="R16:R26">I16/J16*Q16</f>
        <v>0</v>
      </c>
      <c r="S16" s="453"/>
      <c r="T16" s="81">
        <f aca="true" t="shared" si="8" ref="T16:T26">I16/J16*S16</f>
        <v>0</v>
      </c>
      <c r="U16" s="564">
        <f t="shared" si="2"/>
        <v>0</v>
      </c>
      <c r="V16" s="169">
        <f>SUM(L16+N16+P16+R16+T16)</f>
        <v>0</v>
      </c>
    </row>
    <row r="17" spans="1:22" ht="13.5" thickBot="1">
      <c r="A17" s="881"/>
      <c r="B17" s="70"/>
      <c r="C17" s="471" t="s">
        <v>244</v>
      </c>
      <c r="D17" s="472"/>
      <c r="E17" s="472" t="s">
        <v>41</v>
      </c>
      <c r="F17" s="473"/>
      <c r="G17" s="474"/>
      <c r="H17" s="168">
        <f t="shared" si="0"/>
        <v>0</v>
      </c>
      <c r="I17" s="475">
        <f>F17-H17</f>
        <v>0</v>
      </c>
      <c r="J17" s="476">
        <v>12</v>
      </c>
      <c r="K17" s="477"/>
      <c r="L17" s="478">
        <f t="shared" si="4"/>
        <v>0</v>
      </c>
      <c r="M17" s="477"/>
      <c r="N17" s="478">
        <f t="shared" si="5"/>
        <v>0</v>
      </c>
      <c r="O17" s="477"/>
      <c r="P17" s="478">
        <f t="shared" si="6"/>
        <v>0</v>
      </c>
      <c r="Q17" s="477"/>
      <c r="R17" s="478">
        <f t="shared" si="7"/>
        <v>0</v>
      </c>
      <c r="S17" s="479"/>
      <c r="T17" s="467">
        <f t="shared" si="8"/>
        <v>0</v>
      </c>
      <c r="U17" s="565">
        <f t="shared" si="2"/>
        <v>0</v>
      </c>
      <c r="V17" s="174">
        <f t="shared" si="3"/>
        <v>0</v>
      </c>
    </row>
    <row r="18" spans="1:22" s="281" customFormat="1" ht="13.5" thickBot="1">
      <c r="A18" s="881"/>
      <c r="B18" s="70"/>
      <c r="C18" s="517" t="s">
        <v>246</v>
      </c>
      <c r="D18" s="518"/>
      <c r="E18" s="518"/>
      <c r="F18" s="519"/>
      <c r="G18" s="520"/>
      <c r="H18" s="520"/>
      <c r="I18" s="520"/>
      <c r="J18" s="521"/>
      <c r="K18" s="523">
        <f>SUM(K12:K17)</f>
        <v>0</v>
      </c>
      <c r="L18" s="523">
        <f>SUM(L12:L17)</f>
        <v>0</v>
      </c>
      <c r="M18" s="523">
        <f aca="true" t="shared" si="9" ref="M18:V18">SUM(M12:M17)</f>
        <v>0</v>
      </c>
      <c r="N18" s="523">
        <f t="shared" si="9"/>
        <v>0</v>
      </c>
      <c r="O18" s="523">
        <f t="shared" si="9"/>
        <v>0</v>
      </c>
      <c r="P18" s="523">
        <f t="shared" si="9"/>
        <v>0</v>
      </c>
      <c r="Q18" s="523">
        <f t="shared" si="9"/>
        <v>0</v>
      </c>
      <c r="R18" s="523">
        <f t="shared" si="9"/>
        <v>0</v>
      </c>
      <c r="S18" s="523">
        <f t="shared" si="9"/>
        <v>0</v>
      </c>
      <c r="T18" s="523">
        <f t="shared" si="9"/>
        <v>0</v>
      </c>
      <c r="U18" s="523">
        <f t="shared" si="9"/>
        <v>0</v>
      </c>
      <c r="V18" s="523">
        <f t="shared" si="9"/>
        <v>0</v>
      </c>
    </row>
    <row r="19" spans="1:22" ht="12.75">
      <c r="A19" s="881"/>
      <c r="B19" s="70"/>
      <c r="C19" s="480" t="s">
        <v>95</v>
      </c>
      <c r="D19" s="481"/>
      <c r="E19" s="481" t="s">
        <v>41</v>
      </c>
      <c r="F19" s="482"/>
      <c r="G19" s="483"/>
      <c r="H19" s="168">
        <f>F19*$H$9</f>
        <v>0</v>
      </c>
      <c r="I19" s="484">
        <f>F19-H19</f>
        <v>0</v>
      </c>
      <c r="J19" s="485">
        <v>12</v>
      </c>
      <c r="K19" s="486"/>
      <c r="L19" s="487">
        <f t="shared" si="4"/>
        <v>0</v>
      </c>
      <c r="M19" s="486"/>
      <c r="N19" s="487">
        <f t="shared" si="5"/>
        <v>0</v>
      </c>
      <c r="O19" s="486"/>
      <c r="P19" s="487">
        <f t="shared" si="6"/>
        <v>0</v>
      </c>
      <c r="Q19" s="486"/>
      <c r="R19" s="487">
        <f t="shared" si="7"/>
        <v>0</v>
      </c>
      <c r="S19" s="488"/>
      <c r="T19" s="489">
        <f t="shared" si="8"/>
        <v>0</v>
      </c>
      <c r="U19" s="566">
        <f>SUM(K19,M19,O19,Q19,S19)</f>
        <v>0</v>
      </c>
      <c r="V19" s="490">
        <f>SUM(L19+N19+P19+R19+T19)</f>
        <v>0</v>
      </c>
    </row>
    <row r="20" spans="1:22" ht="12.75">
      <c r="A20" s="881"/>
      <c r="B20" s="70"/>
      <c r="C20" s="419" t="s">
        <v>95</v>
      </c>
      <c r="D20" s="422"/>
      <c r="E20" s="422" t="s">
        <v>41</v>
      </c>
      <c r="F20" s="421"/>
      <c r="G20" s="195"/>
      <c r="H20" s="168">
        <f>F20*$H$9</f>
        <v>0</v>
      </c>
      <c r="I20" s="168">
        <f>F20-H20</f>
        <v>0</v>
      </c>
      <c r="J20" s="424">
        <v>12</v>
      </c>
      <c r="K20" s="452"/>
      <c r="L20" s="80">
        <f t="shared" si="4"/>
        <v>0</v>
      </c>
      <c r="M20" s="452"/>
      <c r="N20" s="80">
        <f t="shared" si="5"/>
        <v>0</v>
      </c>
      <c r="O20" s="452"/>
      <c r="P20" s="80">
        <f t="shared" si="6"/>
        <v>0</v>
      </c>
      <c r="Q20" s="452"/>
      <c r="R20" s="80">
        <f t="shared" si="7"/>
        <v>0</v>
      </c>
      <c r="S20" s="453"/>
      <c r="T20" s="81">
        <f t="shared" si="8"/>
        <v>0</v>
      </c>
      <c r="U20" s="564">
        <f>SUM(K20,M20,O20,Q20,S20)</f>
        <v>0</v>
      </c>
      <c r="V20" s="169">
        <f t="shared" si="3"/>
        <v>0</v>
      </c>
    </row>
    <row r="21" spans="1:22" ht="12.75">
      <c r="A21" s="881"/>
      <c r="B21" s="70"/>
      <c r="C21" s="419" t="s">
        <v>95</v>
      </c>
      <c r="D21" s="422"/>
      <c r="E21" s="422" t="s">
        <v>41</v>
      </c>
      <c r="F21" s="421"/>
      <c r="G21" s="195"/>
      <c r="H21" s="168">
        <f>F21*$H$9</f>
        <v>0</v>
      </c>
      <c r="I21" s="168">
        <f t="shared" si="1"/>
        <v>0</v>
      </c>
      <c r="J21" s="424">
        <v>12</v>
      </c>
      <c r="K21" s="452"/>
      <c r="L21" s="80">
        <f t="shared" si="4"/>
        <v>0</v>
      </c>
      <c r="M21" s="452"/>
      <c r="N21" s="80">
        <f t="shared" si="5"/>
        <v>0</v>
      </c>
      <c r="O21" s="452"/>
      <c r="P21" s="80">
        <f t="shared" si="6"/>
        <v>0</v>
      </c>
      <c r="Q21" s="452"/>
      <c r="R21" s="80">
        <f t="shared" si="7"/>
        <v>0</v>
      </c>
      <c r="S21" s="453"/>
      <c r="T21" s="81">
        <f t="shared" si="8"/>
        <v>0</v>
      </c>
      <c r="U21" s="564">
        <f>SUM(K21,M21,O21,Q21,S21)</f>
        <v>0</v>
      </c>
      <c r="V21" s="169">
        <f t="shared" si="3"/>
        <v>0</v>
      </c>
    </row>
    <row r="22" spans="1:22" ht="13.5" thickBot="1">
      <c r="A22" s="881"/>
      <c r="B22" s="70"/>
      <c r="C22" s="471" t="s">
        <v>95</v>
      </c>
      <c r="D22" s="472"/>
      <c r="E22" s="472" t="s">
        <v>41</v>
      </c>
      <c r="F22" s="473"/>
      <c r="G22" s="474"/>
      <c r="H22" s="168">
        <f>F22*$H$9</f>
        <v>0</v>
      </c>
      <c r="I22" s="475">
        <f t="shared" si="1"/>
        <v>0</v>
      </c>
      <c r="J22" s="476">
        <v>12</v>
      </c>
      <c r="K22" s="477"/>
      <c r="L22" s="478">
        <f t="shared" si="4"/>
        <v>0</v>
      </c>
      <c r="M22" s="477"/>
      <c r="N22" s="478">
        <f t="shared" si="5"/>
        <v>0</v>
      </c>
      <c r="O22" s="477"/>
      <c r="P22" s="478">
        <f t="shared" si="6"/>
        <v>0</v>
      </c>
      <c r="Q22" s="477"/>
      <c r="R22" s="478">
        <f t="shared" si="7"/>
        <v>0</v>
      </c>
      <c r="S22" s="479"/>
      <c r="T22" s="467">
        <f t="shared" si="8"/>
        <v>0</v>
      </c>
      <c r="U22" s="565">
        <f>SUM(K22,M22,O22,Q22,S22)</f>
        <v>0</v>
      </c>
      <c r="V22" s="174">
        <f>SUM(L22+N22+P22+R22+T22)</f>
        <v>0</v>
      </c>
    </row>
    <row r="23" spans="1:22" ht="13.5" thickBot="1">
      <c r="A23" s="881"/>
      <c r="B23" s="70"/>
      <c r="C23" s="517" t="s">
        <v>247</v>
      </c>
      <c r="D23" s="518"/>
      <c r="E23" s="518"/>
      <c r="F23" s="519"/>
      <c r="G23" s="520"/>
      <c r="H23" s="520"/>
      <c r="I23" s="520"/>
      <c r="J23" s="521"/>
      <c r="K23" s="522">
        <f>SUM(K19,K20,K21:K22)</f>
        <v>0</v>
      </c>
      <c r="L23" s="522">
        <f aca="true" t="shared" si="10" ref="L23:U23">SUM(L19,L20,L21:L22)</f>
        <v>0</v>
      </c>
      <c r="M23" s="522">
        <f t="shared" si="10"/>
        <v>0</v>
      </c>
      <c r="N23" s="522">
        <f t="shared" si="10"/>
        <v>0</v>
      </c>
      <c r="O23" s="522">
        <f t="shared" si="10"/>
        <v>0</v>
      </c>
      <c r="P23" s="522">
        <f t="shared" si="10"/>
        <v>0</v>
      </c>
      <c r="Q23" s="522">
        <f t="shared" si="10"/>
        <v>0</v>
      </c>
      <c r="R23" s="522">
        <f t="shared" si="10"/>
        <v>0</v>
      </c>
      <c r="S23" s="522">
        <f t="shared" si="10"/>
        <v>0</v>
      </c>
      <c r="T23" s="522">
        <f t="shared" si="10"/>
        <v>0</v>
      </c>
      <c r="U23" s="522">
        <f t="shared" si="10"/>
        <v>0</v>
      </c>
      <c r="V23" s="522">
        <f>SUM(V19,V20,V21:V22)</f>
        <v>0</v>
      </c>
    </row>
    <row r="24" spans="1:22" ht="12.75">
      <c r="A24" s="881"/>
      <c r="B24" s="70"/>
      <c r="C24" s="480" t="s">
        <v>243</v>
      </c>
      <c r="D24" s="481"/>
      <c r="E24" s="481" t="s">
        <v>41</v>
      </c>
      <c r="F24" s="482"/>
      <c r="G24" s="483"/>
      <c r="H24" s="483"/>
      <c r="I24" s="484">
        <f t="shared" si="1"/>
        <v>0</v>
      </c>
      <c r="J24" s="485">
        <v>12</v>
      </c>
      <c r="K24" s="486"/>
      <c r="L24" s="487">
        <f t="shared" si="4"/>
        <v>0</v>
      </c>
      <c r="M24" s="486"/>
      <c r="N24" s="487">
        <f t="shared" si="5"/>
        <v>0</v>
      </c>
      <c r="O24" s="486"/>
      <c r="P24" s="487">
        <f t="shared" si="6"/>
        <v>0</v>
      </c>
      <c r="Q24" s="486"/>
      <c r="R24" s="487">
        <f t="shared" si="7"/>
        <v>0</v>
      </c>
      <c r="S24" s="488"/>
      <c r="T24" s="489">
        <f t="shared" si="8"/>
        <v>0</v>
      </c>
      <c r="U24" s="566">
        <f>SUM(K24,M24,O24,Q24,S24)</f>
        <v>0</v>
      </c>
      <c r="V24" s="490">
        <f t="shared" si="3"/>
        <v>0</v>
      </c>
    </row>
    <row r="25" spans="1:22" ht="12.75">
      <c r="A25" s="881"/>
      <c r="B25" s="70"/>
      <c r="C25" s="419" t="s">
        <v>96</v>
      </c>
      <c r="D25" s="422"/>
      <c r="E25" s="422" t="s">
        <v>41</v>
      </c>
      <c r="F25" s="421"/>
      <c r="G25" s="195"/>
      <c r="H25" s="195"/>
      <c r="I25" s="168">
        <f t="shared" si="1"/>
        <v>0</v>
      </c>
      <c r="J25" s="424">
        <v>12</v>
      </c>
      <c r="K25" s="452"/>
      <c r="L25" s="80">
        <f t="shared" si="4"/>
        <v>0</v>
      </c>
      <c r="M25" s="452"/>
      <c r="N25" s="80">
        <f t="shared" si="5"/>
        <v>0</v>
      </c>
      <c r="O25" s="452"/>
      <c r="P25" s="80">
        <f t="shared" si="6"/>
        <v>0</v>
      </c>
      <c r="Q25" s="452"/>
      <c r="R25" s="80">
        <f t="shared" si="7"/>
        <v>0</v>
      </c>
      <c r="S25" s="453"/>
      <c r="T25" s="81">
        <f t="shared" si="8"/>
        <v>0</v>
      </c>
      <c r="U25" s="564">
        <f>SUM(K25,M25,O25,Q25,S25)</f>
        <v>0</v>
      </c>
      <c r="V25" s="169">
        <f t="shared" si="3"/>
        <v>0</v>
      </c>
    </row>
    <row r="26" spans="1:22" ht="12.75">
      <c r="A26" s="881"/>
      <c r="B26" s="70"/>
      <c r="C26" s="419" t="s">
        <v>97</v>
      </c>
      <c r="D26" s="422"/>
      <c r="E26" s="422" t="s">
        <v>41</v>
      </c>
      <c r="F26" s="421"/>
      <c r="G26" s="195"/>
      <c r="H26" s="168">
        <f>F26*H9</f>
        <v>0</v>
      </c>
      <c r="I26" s="168">
        <f t="shared" si="1"/>
        <v>0</v>
      </c>
      <c r="J26" s="424">
        <v>12</v>
      </c>
      <c r="K26" s="452"/>
      <c r="L26" s="173">
        <f t="shared" si="4"/>
        <v>0</v>
      </c>
      <c r="M26" s="452"/>
      <c r="N26" s="80">
        <f t="shared" si="5"/>
        <v>0</v>
      </c>
      <c r="O26" s="452"/>
      <c r="P26" s="80">
        <f t="shared" si="6"/>
        <v>0</v>
      </c>
      <c r="Q26" s="452"/>
      <c r="R26" s="80">
        <f t="shared" si="7"/>
        <v>0</v>
      </c>
      <c r="S26" s="453"/>
      <c r="T26" s="81">
        <f t="shared" si="8"/>
        <v>0</v>
      </c>
      <c r="U26" s="564">
        <f>SUM(K26,M26,O26,Q26,S26)</f>
        <v>0</v>
      </c>
      <c r="V26" s="174">
        <f t="shared" si="3"/>
        <v>0</v>
      </c>
    </row>
    <row r="27" spans="1:22" ht="7.5" customHeight="1">
      <c r="A27" s="881"/>
      <c r="B27" s="70"/>
      <c r="C27" s="175"/>
      <c r="D27" s="176"/>
      <c r="E27" s="176"/>
      <c r="F27" s="177"/>
      <c r="G27" s="177"/>
      <c r="H27" s="177"/>
      <c r="I27" s="177"/>
      <c r="J27" s="178"/>
      <c r="K27" s="179"/>
      <c r="L27" s="178"/>
      <c r="M27" s="179"/>
      <c r="N27" s="178"/>
      <c r="O27" s="179"/>
      <c r="P27" s="178"/>
      <c r="Q27" s="179"/>
      <c r="R27" s="178"/>
      <c r="S27" s="179"/>
      <c r="T27" s="178"/>
      <c r="U27" s="468"/>
      <c r="V27" s="180"/>
    </row>
    <row r="28" spans="1:22" ht="20.25" customHeight="1" thickBot="1">
      <c r="A28" s="881"/>
      <c r="B28" s="70"/>
      <c r="C28" s="147" t="s">
        <v>98</v>
      </c>
      <c r="D28" s="82"/>
      <c r="E28" s="82"/>
      <c r="F28" s="181"/>
      <c r="G28" s="181"/>
      <c r="H28" s="181"/>
      <c r="I28" s="181"/>
      <c r="J28" s="182"/>
      <c r="K28" s="183">
        <f>K10+K18+K23+K24+K25+K26</f>
        <v>0</v>
      </c>
      <c r="L28" s="183">
        <f aca="true" t="shared" si="11" ref="L28:T28">L10+L18+L23+L24+L25+L26</f>
        <v>0</v>
      </c>
      <c r="M28" s="183">
        <f t="shared" si="11"/>
        <v>0</v>
      </c>
      <c r="N28" s="183">
        <f t="shared" si="11"/>
        <v>0</v>
      </c>
      <c r="O28" s="183">
        <f t="shared" si="11"/>
        <v>0</v>
      </c>
      <c r="P28" s="183">
        <f t="shared" si="11"/>
        <v>0</v>
      </c>
      <c r="Q28" s="183">
        <f t="shared" si="11"/>
        <v>0</v>
      </c>
      <c r="R28" s="183">
        <f t="shared" si="11"/>
        <v>0</v>
      </c>
      <c r="S28" s="183">
        <f t="shared" si="11"/>
        <v>0</v>
      </c>
      <c r="T28" s="183">
        <f t="shared" si="11"/>
        <v>0</v>
      </c>
      <c r="U28" s="183">
        <f>U10+U18+U23+U24+U25+U26</f>
        <v>0</v>
      </c>
      <c r="V28" s="183">
        <f>V10+V18+V23+V24+V25+V26</f>
        <v>0</v>
      </c>
    </row>
    <row r="29" spans="1:2" ht="13.5" thickBot="1">
      <c r="A29" s="881"/>
      <c r="B29" s="70"/>
    </row>
    <row r="30" spans="1:22" ht="28.5" customHeight="1" thickBot="1">
      <c r="A30" s="881"/>
      <c r="B30" s="70"/>
      <c r="C30" s="883" t="s">
        <v>99</v>
      </c>
      <c r="D30" s="884"/>
      <c r="E30" s="884"/>
      <c r="F30" s="885"/>
      <c r="G30" s="255"/>
      <c r="H30" s="56"/>
      <c r="I30" s="57"/>
      <c r="J30" s="57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</row>
    <row r="31" spans="1:22" ht="12.75">
      <c r="A31" s="881"/>
      <c r="B31" s="70"/>
      <c r="C31" s="60"/>
      <c r="D31" s="61"/>
      <c r="E31" s="61"/>
      <c r="F31" s="62"/>
      <c r="G31" s="62"/>
      <c r="H31" s="62"/>
      <c r="I31" s="62"/>
      <c r="J31" s="62"/>
      <c r="K31" s="184"/>
      <c r="L31" s="63"/>
      <c r="M31" s="185"/>
      <c r="N31" s="63"/>
      <c r="O31" s="185"/>
      <c r="P31" s="63"/>
      <c r="Q31" s="185"/>
      <c r="R31" s="63"/>
      <c r="S31" s="185"/>
      <c r="T31" s="63"/>
      <c r="U31" s="63"/>
      <c r="V31" s="64" t="s">
        <v>21</v>
      </c>
    </row>
    <row r="32" spans="1:22" ht="48" customHeight="1">
      <c r="A32" s="881"/>
      <c r="B32" s="70"/>
      <c r="C32" s="65"/>
      <c r="D32" s="66"/>
      <c r="E32" s="66"/>
      <c r="F32" s="67"/>
      <c r="G32" s="186" t="s">
        <v>100</v>
      </c>
      <c r="H32" s="67"/>
      <c r="I32" s="67"/>
      <c r="J32" s="67"/>
      <c r="K32" s="67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 t="s">
        <v>22</v>
      </c>
    </row>
    <row r="33" spans="1:22" ht="35.25" customHeight="1">
      <c r="A33" s="881"/>
      <c r="B33" s="70"/>
      <c r="C33" s="65"/>
      <c r="D33" s="66"/>
      <c r="E33" s="66"/>
      <c r="F33" s="71" t="s">
        <v>24</v>
      </c>
      <c r="G33" s="187" t="s">
        <v>91</v>
      </c>
      <c r="H33" s="71" t="s">
        <v>25</v>
      </c>
      <c r="I33" s="72" t="s">
        <v>26</v>
      </c>
      <c r="J33" s="161" t="s">
        <v>101</v>
      </c>
      <c r="K33" s="73" t="s">
        <v>27</v>
      </c>
      <c r="L33" s="73" t="s">
        <v>28</v>
      </c>
      <c r="M33" s="73" t="s">
        <v>29</v>
      </c>
      <c r="N33" s="73" t="s">
        <v>30</v>
      </c>
      <c r="O33" s="73" t="s">
        <v>31</v>
      </c>
      <c r="P33" s="73" t="s">
        <v>32</v>
      </c>
      <c r="Q33" s="73" t="s">
        <v>33</v>
      </c>
      <c r="R33" s="73" t="s">
        <v>34</v>
      </c>
      <c r="S33" s="73" t="s">
        <v>35</v>
      </c>
      <c r="T33" s="73" t="s">
        <v>36</v>
      </c>
      <c r="U33" s="466"/>
      <c r="V33" s="74" t="s">
        <v>37</v>
      </c>
    </row>
    <row r="34" spans="1:22" ht="21" customHeight="1" thickBot="1">
      <c r="A34" s="882"/>
      <c r="B34" s="70"/>
      <c r="C34" s="188" t="s">
        <v>38</v>
      </c>
      <c r="D34" s="162" t="s">
        <v>39</v>
      </c>
      <c r="E34" s="75" t="s">
        <v>40</v>
      </c>
      <c r="F34" s="83"/>
      <c r="G34" s="189" t="s">
        <v>242</v>
      </c>
      <c r="H34" s="84">
        <v>0.062</v>
      </c>
      <c r="I34" s="85"/>
      <c r="J34" s="190"/>
      <c r="K34" s="191"/>
      <c r="L34" s="192"/>
      <c r="M34" s="191"/>
      <c r="N34" s="192"/>
      <c r="O34" s="191"/>
      <c r="P34" s="192"/>
      <c r="Q34" s="191"/>
      <c r="R34" s="192"/>
      <c r="S34" s="191"/>
      <c r="T34" s="193"/>
      <c r="U34" s="193"/>
      <c r="V34" s="86"/>
    </row>
    <row r="35" spans="3:22" ht="20.25" customHeight="1">
      <c r="C35" s="419" t="s">
        <v>257</v>
      </c>
      <c r="D35" s="194" t="s">
        <v>78</v>
      </c>
      <c r="E35" s="420" t="s">
        <v>41</v>
      </c>
      <c r="F35" s="421"/>
      <c r="G35" s="421"/>
      <c r="H35" s="87">
        <f>F35*H$34</f>
        <v>0</v>
      </c>
      <c r="I35" s="168">
        <f>F35-H35</f>
        <v>0</v>
      </c>
      <c r="J35" s="424">
        <v>12</v>
      </c>
      <c r="K35" s="425"/>
      <c r="L35" s="284">
        <f>I35/J35*K35</f>
        <v>0</v>
      </c>
      <c r="M35" s="426"/>
      <c r="N35" s="284">
        <f>I35/J35*M35</f>
        <v>0</v>
      </c>
      <c r="O35" s="426"/>
      <c r="P35" s="284">
        <f>I35/J35*O35</f>
        <v>0</v>
      </c>
      <c r="Q35" s="426"/>
      <c r="R35" s="284">
        <f>I35/J35*Q35</f>
        <v>0</v>
      </c>
      <c r="S35" s="426"/>
      <c r="T35" s="285">
        <f>I35/J35*S35</f>
        <v>0</v>
      </c>
      <c r="U35" s="564">
        <f>K35+M35+O35+Q35+S35</f>
        <v>0</v>
      </c>
      <c r="V35" s="169">
        <f>SUM(L35+N35+P35+R35+T35)</f>
        <v>0</v>
      </c>
    </row>
    <row r="36" spans="3:22" ht="12" customHeight="1">
      <c r="C36" s="144"/>
      <c r="D36" s="145"/>
      <c r="E36" s="149"/>
      <c r="F36" s="197"/>
      <c r="G36" s="197"/>
      <c r="H36" s="148"/>
      <c r="I36" s="197"/>
      <c r="J36" s="197"/>
      <c r="K36" s="198"/>
      <c r="L36" s="199"/>
      <c r="M36" s="199"/>
      <c r="N36" s="199"/>
      <c r="O36" s="199"/>
      <c r="P36" s="199"/>
      <c r="Q36" s="199"/>
      <c r="R36" s="199"/>
      <c r="S36" s="199"/>
      <c r="T36" s="200"/>
      <c r="U36" s="200"/>
      <c r="V36" s="201"/>
    </row>
    <row r="37" spans="3:22" ht="12.75">
      <c r="C37" s="419" t="s">
        <v>126</v>
      </c>
      <c r="D37" s="139" t="s">
        <v>78</v>
      </c>
      <c r="E37" s="422" t="s">
        <v>41</v>
      </c>
      <c r="F37" s="421"/>
      <c r="G37" s="421"/>
      <c r="H37" s="87">
        <f>F37*$H$34</f>
        <v>0</v>
      </c>
      <c r="I37" s="168">
        <f>F37-H37</f>
        <v>0</v>
      </c>
      <c r="J37" s="424">
        <v>12</v>
      </c>
      <c r="K37" s="424"/>
      <c r="L37" s="80">
        <f>I37/J37*K37</f>
        <v>0</v>
      </c>
      <c r="M37" s="427"/>
      <c r="N37" s="80">
        <f>I37/J37*M37</f>
        <v>0</v>
      </c>
      <c r="O37" s="427"/>
      <c r="P37" s="80">
        <f>I37/J37*O37</f>
        <v>0</v>
      </c>
      <c r="Q37" s="427"/>
      <c r="R37" s="80">
        <f>I37/J37*Q37</f>
        <v>0</v>
      </c>
      <c r="S37" s="427"/>
      <c r="T37" s="81">
        <f>I37/J37*S37</f>
        <v>0</v>
      </c>
      <c r="U37" s="564">
        <f>K37+M37+O37+Q37+S37</f>
        <v>0</v>
      </c>
      <c r="V37" s="169">
        <f>SUM(L37+N37+P37+R37+T37)</f>
        <v>0</v>
      </c>
    </row>
    <row r="38" spans="3:22" ht="12.75">
      <c r="C38" s="419" t="s">
        <v>126</v>
      </c>
      <c r="D38" s="139" t="s">
        <v>78</v>
      </c>
      <c r="E38" s="422" t="s">
        <v>41</v>
      </c>
      <c r="F38" s="421"/>
      <c r="G38" s="421"/>
      <c r="H38" s="87">
        <f>F38*$H$34</f>
        <v>0</v>
      </c>
      <c r="I38" s="168">
        <f>F38-H38</f>
        <v>0</v>
      </c>
      <c r="J38" s="424">
        <v>12</v>
      </c>
      <c r="K38" s="424"/>
      <c r="L38" s="80">
        <f>I38/J38*K38</f>
        <v>0</v>
      </c>
      <c r="M38" s="427"/>
      <c r="N38" s="80">
        <f aca="true" t="shared" si="12" ref="N38:N46">I38/J38*M38</f>
        <v>0</v>
      </c>
      <c r="O38" s="427"/>
      <c r="P38" s="80">
        <f>I38/J38*O38</f>
        <v>0</v>
      </c>
      <c r="Q38" s="427"/>
      <c r="R38" s="80">
        <f>I38/J38*Q38</f>
        <v>0</v>
      </c>
      <c r="S38" s="427"/>
      <c r="T38" s="81">
        <f>I38/J38*S38</f>
        <v>0</v>
      </c>
      <c r="U38" s="564">
        <f aca="true" t="shared" si="13" ref="U38:U46">K38+M38+O38+Q38+S38</f>
        <v>0</v>
      </c>
      <c r="V38" s="169">
        <f>SUM(L38+N38+P38+R38+T38)</f>
        <v>0</v>
      </c>
    </row>
    <row r="39" spans="3:22" ht="12.75">
      <c r="C39" s="419" t="s">
        <v>110</v>
      </c>
      <c r="D39" s="139" t="s">
        <v>78</v>
      </c>
      <c r="E39" s="422" t="s">
        <v>41</v>
      </c>
      <c r="F39" s="423"/>
      <c r="G39" s="421"/>
      <c r="H39" s="196"/>
      <c r="I39" s="168">
        <f aca="true" t="shared" si="14" ref="I39:I46">F39-H39</f>
        <v>0</v>
      </c>
      <c r="J39" s="424">
        <v>12</v>
      </c>
      <c r="K39" s="424"/>
      <c r="L39" s="80">
        <f aca="true" t="shared" si="15" ref="L39:L46">I39/J39*K39</f>
        <v>0</v>
      </c>
      <c r="M39" s="427"/>
      <c r="N39" s="80">
        <f t="shared" si="12"/>
        <v>0</v>
      </c>
      <c r="O39" s="427"/>
      <c r="P39" s="80">
        <f aca="true" t="shared" si="16" ref="P39:P46">I39/J39*O39</f>
        <v>0</v>
      </c>
      <c r="Q39" s="427"/>
      <c r="R39" s="80">
        <f aca="true" t="shared" si="17" ref="R39:R46">I39/J39*Q39</f>
        <v>0</v>
      </c>
      <c r="S39" s="427"/>
      <c r="T39" s="81">
        <f aca="true" t="shared" si="18" ref="T39:T46">I39/J39*S39</f>
        <v>0</v>
      </c>
      <c r="U39" s="564">
        <f t="shared" si="13"/>
        <v>0</v>
      </c>
      <c r="V39" s="169">
        <f aca="true" t="shared" si="19" ref="V39:V46">SUM(L39+N39+P39+R39+T39)</f>
        <v>0</v>
      </c>
    </row>
    <row r="40" spans="3:22" ht="12.75">
      <c r="C40" s="419" t="s">
        <v>236</v>
      </c>
      <c r="D40" s="139" t="s">
        <v>78</v>
      </c>
      <c r="E40" s="422" t="s">
        <v>41</v>
      </c>
      <c r="F40" s="421"/>
      <c r="G40" s="421"/>
      <c r="H40" s="196"/>
      <c r="I40" s="168">
        <f t="shared" si="14"/>
        <v>0</v>
      </c>
      <c r="J40" s="424">
        <v>12</v>
      </c>
      <c r="K40" s="424"/>
      <c r="L40" s="80">
        <f t="shared" si="15"/>
        <v>0</v>
      </c>
      <c r="M40" s="427"/>
      <c r="N40" s="80">
        <f t="shared" si="12"/>
        <v>0</v>
      </c>
      <c r="O40" s="427"/>
      <c r="P40" s="80">
        <f t="shared" si="16"/>
        <v>0</v>
      </c>
      <c r="Q40" s="427"/>
      <c r="R40" s="80">
        <f t="shared" si="17"/>
        <v>0</v>
      </c>
      <c r="S40" s="427"/>
      <c r="T40" s="81">
        <f t="shared" si="18"/>
        <v>0</v>
      </c>
      <c r="U40" s="564">
        <f t="shared" si="13"/>
        <v>0</v>
      </c>
      <c r="V40" s="169">
        <f t="shared" si="19"/>
        <v>0</v>
      </c>
    </row>
    <row r="41" spans="3:22" ht="12.75">
      <c r="C41" s="419" t="s">
        <v>235</v>
      </c>
      <c r="D41" s="139" t="s">
        <v>78</v>
      </c>
      <c r="E41" s="422" t="s">
        <v>41</v>
      </c>
      <c r="F41" s="421"/>
      <c r="G41" s="421"/>
      <c r="H41" s="196"/>
      <c r="I41" s="168">
        <f t="shared" si="14"/>
        <v>0</v>
      </c>
      <c r="J41" s="424">
        <v>12</v>
      </c>
      <c r="K41" s="424"/>
      <c r="L41" s="80">
        <f t="shared" si="15"/>
        <v>0</v>
      </c>
      <c r="M41" s="427"/>
      <c r="N41" s="80">
        <f t="shared" si="12"/>
        <v>0</v>
      </c>
      <c r="O41" s="427"/>
      <c r="P41" s="80">
        <f t="shared" si="16"/>
        <v>0</v>
      </c>
      <c r="Q41" s="427"/>
      <c r="R41" s="80">
        <f t="shared" si="17"/>
        <v>0</v>
      </c>
      <c r="S41" s="427"/>
      <c r="T41" s="81">
        <f t="shared" si="18"/>
        <v>0</v>
      </c>
      <c r="U41" s="564">
        <f t="shared" si="13"/>
        <v>0</v>
      </c>
      <c r="V41" s="169">
        <f t="shared" si="19"/>
        <v>0</v>
      </c>
    </row>
    <row r="42" spans="3:22" ht="12.75">
      <c r="C42" s="419" t="s">
        <v>235</v>
      </c>
      <c r="D42" s="139" t="s">
        <v>78</v>
      </c>
      <c r="E42" s="422" t="s">
        <v>41</v>
      </c>
      <c r="F42" s="421"/>
      <c r="G42" s="421"/>
      <c r="H42" s="196"/>
      <c r="I42" s="168">
        <f t="shared" si="14"/>
        <v>0</v>
      </c>
      <c r="J42" s="424">
        <v>12</v>
      </c>
      <c r="K42" s="424"/>
      <c r="L42" s="80">
        <f t="shared" si="15"/>
        <v>0</v>
      </c>
      <c r="M42" s="427"/>
      <c r="N42" s="80">
        <f t="shared" si="12"/>
        <v>0</v>
      </c>
      <c r="O42" s="427"/>
      <c r="P42" s="80">
        <f t="shared" si="16"/>
        <v>0</v>
      </c>
      <c r="Q42" s="427"/>
      <c r="R42" s="80">
        <f t="shared" si="17"/>
        <v>0</v>
      </c>
      <c r="S42" s="427"/>
      <c r="T42" s="81">
        <f t="shared" si="18"/>
        <v>0</v>
      </c>
      <c r="U42" s="564">
        <f t="shared" si="13"/>
        <v>0</v>
      </c>
      <c r="V42" s="169">
        <f t="shared" si="19"/>
        <v>0</v>
      </c>
    </row>
    <row r="43" spans="3:22" ht="12.75">
      <c r="C43" s="419" t="s">
        <v>235</v>
      </c>
      <c r="D43" s="139" t="s">
        <v>78</v>
      </c>
      <c r="E43" s="422" t="s">
        <v>41</v>
      </c>
      <c r="F43" s="421"/>
      <c r="G43" s="421"/>
      <c r="H43" s="196"/>
      <c r="I43" s="168">
        <f t="shared" si="14"/>
        <v>0</v>
      </c>
      <c r="J43" s="424">
        <v>12</v>
      </c>
      <c r="K43" s="424"/>
      <c r="L43" s="80">
        <f t="shared" si="15"/>
        <v>0</v>
      </c>
      <c r="M43" s="427"/>
      <c r="N43" s="80">
        <f t="shared" si="12"/>
        <v>0</v>
      </c>
      <c r="O43" s="427"/>
      <c r="P43" s="80">
        <f t="shared" si="16"/>
        <v>0</v>
      </c>
      <c r="Q43" s="427"/>
      <c r="R43" s="80">
        <f t="shared" si="17"/>
        <v>0</v>
      </c>
      <c r="S43" s="427"/>
      <c r="T43" s="81">
        <f t="shared" si="18"/>
        <v>0</v>
      </c>
      <c r="U43" s="564">
        <f t="shared" si="13"/>
        <v>0</v>
      </c>
      <c r="V43" s="169">
        <f t="shared" si="19"/>
        <v>0</v>
      </c>
    </row>
    <row r="44" spans="3:22" ht="12.75">
      <c r="C44" s="419" t="s">
        <v>235</v>
      </c>
      <c r="D44" s="139" t="s">
        <v>78</v>
      </c>
      <c r="E44" s="422" t="s">
        <v>41</v>
      </c>
      <c r="F44" s="421"/>
      <c r="G44" s="421"/>
      <c r="H44" s="196"/>
      <c r="I44" s="168">
        <f t="shared" si="14"/>
        <v>0</v>
      </c>
      <c r="J44" s="424">
        <v>12</v>
      </c>
      <c r="K44" s="424"/>
      <c r="L44" s="80">
        <f t="shared" si="15"/>
        <v>0</v>
      </c>
      <c r="M44" s="427"/>
      <c r="N44" s="80">
        <f t="shared" si="12"/>
        <v>0</v>
      </c>
      <c r="O44" s="427"/>
      <c r="P44" s="80">
        <f t="shared" si="16"/>
        <v>0</v>
      </c>
      <c r="Q44" s="427"/>
      <c r="R44" s="80">
        <f t="shared" si="17"/>
        <v>0</v>
      </c>
      <c r="S44" s="427"/>
      <c r="T44" s="81">
        <f t="shared" si="18"/>
        <v>0</v>
      </c>
      <c r="U44" s="564">
        <f t="shared" si="13"/>
        <v>0</v>
      </c>
      <c r="V44" s="169">
        <f t="shared" si="19"/>
        <v>0</v>
      </c>
    </row>
    <row r="45" spans="3:22" ht="12.75">
      <c r="C45" s="419" t="s">
        <v>235</v>
      </c>
      <c r="D45" s="139" t="s">
        <v>78</v>
      </c>
      <c r="E45" s="422" t="s">
        <v>41</v>
      </c>
      <c r="F45" s="421"/>
      <c r="G45" s="421"/>
      <c r="H45" s="196"/>
      <c r="I45" s="168">
        <f t="shared" si="14"/>
        <v>0</v>
      </c>
      <c r="J45" s="424">
        <v>12</v>
      </c>
      <c r="K45" s="424"/>
      <c r="L45" s="80">
        <f t="shared" si="15"/>
        <v>0</v>
      </c>
      <c r="M45" s="427"/>
      <c r="N45" s="80">
        <f t="shared" si="12"/>
        <v>0</v>
      </c>
      <c r="O45" s="427"/>
      <c r="P45" s="80">
        <f t="shared" si="16"/>
        <v>0</v>
      </c>
      <c r="Q45" s="427"/>
      <c r="R45" s="80">
        <f t="shared" si="17"/>
        <v>0</v>
      </c>
      <c r="S45" s="427"/>
      <c r="T45" s="81">
        <f t="shared" si="18"/>
        <v>0</v>
      </c>
      <c r="U45" s="564">
        <f t="shared" si="13"/>
        <v>0</v>
      </c>
      <c r="V45" s="169">
        <f t="shared" si="19"/>
        <v>0</v>
      </c>
    </row>
    <row r="46" spans="3:22" ht="12.75">
      <c r="C46" s="419" t="s">
        <v>235</v>
      </c>
      <c r="D46" s="139" t="s">
        <v>78</v>
      </c>
      <c r="E46" s="422" t="s">
        <v>41</v>
      </c>
      <c r="F46" s="421"/>
      <c r="G46" s="421"/>
      <c r="H46" s="196"/>
      <c r="I46" s="168">
        <f t="shared" si="14"/>
        <v>0</v>
      </c>
      <c r="J46" s="424">
        <v>12</v>
      </c>
      <c r="K46" s="424"/>
      <c r="L46" s="80">
        <f t="shared" si="15"/>
        <v>0</v>
      </c>
      <c r="M46" s="427"/>
      <c r="N46" s="80">
        <f t="shared" si="12"/>
        <v>0</v>
      </c>
      <c r="O46" s="427"/>
      <c r="P46" s="80">
        <f t="shared" si="16"/>
        <v>0</v>
      </c>
      <c r="Q46" s="427"/>
      <c r="R46" s="80">
        <f t="shared" si="17"/>
        <v>0</v>
      </c>
      <c r="S46" s="427"/>
      <c r="T46" s="81">
        <f t="shared" si="18"/>
        <v>0</v>
      </c>
      <c r="U46" s="564">
        <f t="shared" si="13"/>
        <v>0</v>
      </c>
      <c r="V46" s="169">
        <f t="shared" si="19"/>
        <v>0</v>
      </c>
    </row>
    <row r="47" spans="3:22" ht="20.25" customHeight="1">
      <c r="C47" s="202" t="s">
        <v>127</v>
      </c>
      <c r="D47" s="145"/>
      <c r="E47" s="145"/>
      <c r="F47" s="197"/>
      <c r="G47" s="197"/>
      <c r="H47" s="148">
        <f>SUM(H37:H38)</f>
        <v>0</v>
      </c>
      <c r="I47" s="197"/>
      <c r="J47" s="197"/>
      <c r="K47" s="203">
        <f>SUM(K37:K46)</f>
        <v>0</v>
      </c>
      <c r="L47" s="146">
        <f aca="true" t="shared" si="20" ref="L47:V47">SUM(L37:L46)</f>
        <v>0</v>
      </c>
      <c r="M47" s="203">
        <f t="shared" si="20"/>
        <v>0</v>
      </c>
      <c r="N47" s="146">
        <f t="shared" si="20"/>
        <v>0</v>
      </c>
      <c r="O47" s="203">
        <f t="shared" si="20"/>
        <v>0</v>
      </c>
      <c r="P47" s="146">
        <f t="shared" si="20"/>
        <v>0</v>
      </c>
      <c r="Q47" s="203">
        <f>SUM(Q37:Q46)</f>
        <v>0</v>
      </c>
      <c r="R47" s="146">
        <f t="shared" si="20"/>
        <v>0</v>
      </c>
      <c r="S47" s="203">
        <f t="shared" si="20"/>
        <v>0</v>
      </c>
      <c r="T47" s="146">
        <f t="shared" si="20"/>
        <v>0</v>
      </c>
      <c r="U47" s="146">
        <f t="shared" si="20"/>
        <v>0</v>
      </c>
      <c r="V47" s="146">
        <f t="shared" si="20"/>
        <v>0</v>
      </c>
    </row>
    <row r="48" spans="3:22" ht="12.75">
      <c r="C48" s="419" t="s">
        <v>104</v>
      </c>
      <c r="D48" s="139" t="s">
        <v>78</v>
      </c>
      <c r="E48" s="422" t="s">
        <v>41</v>
      </c>
      <c r="F48" s="421"/>
      <c r="G48" s="421"/>
      <c r="H48" s="196"/>
      <c r="I48" s="168">
        <f>F48-H48</f>
        <v>0</v>
      </c>
      <c r="J48" s="424">
        <v>12</v>
      </c>
      <c r="K48" s="424"/>
      <c r="L48" s="80">
        <f>I48/J48*K48</f>
        <v>0</v>
      </c>
      <c r="M48" s="427"/>
      <c r="N48" s="80">
        <f>I48/J48*M48</f>
        <v>0</v>
      </c>
      <c r="O48" s="427"/>
      <c r="P48" s="80">
        <f>I48/J48*O48</f>
        <v>0</v>
      </c>
      <c r="Q48" s="427"/>
      <c r="R48" s="80">
        <f>I48/J48*Q48</f>
        <v>0</v>
      </c>
      <c r="S48" s="427"/>
      <c r="T48" s="81">
        <f>I48/J48*S48</f>
        <v>0</v>
      </c>
      <c r="U48" s="564">
        <f>K48+M48+O48+Q48+S48</f>
        <v>0</v>
      </c>
      <c r="V48" s="169">
        <f aca="true" t="shared" si="21" ref="V48:V57">SUM(L48+N48+P48+R48+T48)</f>
        <v>0</v>
      </c>
    </row>
    <row r="49" spans="3:22" ht="12.75">
      <c r="C49" s="419" t="s">
        <v>104</v>
      </c>
      <c r="D49" s="139" t="s">
        <v>78</v>
      </c>
      <c r="E49" s="422" t="s">
        <v>41</v>
      </c>
      <c r="F49" s="421"/>
      <c r="G49" s="421"/>
      <c r="H49" s="196"/>
      <c r="I49" s="168">
        <f aca="true" t="shared" si="22" ref="I49:I57">F49-H49</f>
        <v>0</v>
      </c>
      <c r="J49" s="424">
        <v>12</v>
      </c>
      <c r="K49" s="424"/>
      <c r="L49" s="80">
        <f>I49/J49*K49</f>
        <v>0</v>
      </c>
      <c r="M49" s="427"/>
      <c r="N49" s="80">
        <f>I49/J49*M49</f>
        <v>0</v>
      </c>
      <c r="O49" s="427"/>
      <c r="P49" s="80">
        <f>I49/J49*O49</f>
        <v>0</v>
      </c>
      <c r="Q49" s="427"/>
      <c r="R49" s="80">
        <f>I49/J49*Q49</f>
        <v>0</v>
      </c>
      <c r="S49" s="427"/>
      <c r="T49" s="81">
        <f>I49/J49*S49</f>
        <v>0</v>
      </c>
      <c r="U49" s="564">
        <f>K49+M49+O49+Q49+S49</f>
        <v>0</v>
      </c>
      <c r="V49" s="169">
        <f t="shared" si="21"/>
        <v>0</v>
      </c>
    </row>
    <row r="50" spans="3:22" ht="12.75">
      <c r="C50" s="419" t="s">
        <v>104</v>
      </c>
      <c r="D50" s="139" t="s">
        <v>78</v>
      </c>
      <c r="E50" s="422" t="s">
        <v>41</v>
      </c>
      <c r="F50" s="421"/>
      <c r="G50" s="421"/>
      <c r="H50" s="196"/>
      <c r="I50" s="168">
        <f t="shared" si="22"/>
        <v>0</v>
      </c>
      <c r="J50" s="424">
        <v>12</v>
      </c>
      <c r="K50" s="424"/>
      <c r="L50" s="80">
        <f>I50/J50*K50</f>
        <v>0</v>
      </c>
      <c r="M50" s="427"/>
      <c r="N50" s="80">
        <f>I50/J50*M50</f>
        <v>0</v>
      </c>
      <c r="O50" s="427"/>
      <c r="P50" s="80">
        <f>I50/J50*O50</f>
        <v>0</v>
      </c>
      <c r="Q50" s="427"/>
      <c r="R50" s="80">
        <f>I50/J50*Q50</f>
        <v>0</v>
      </c>
      <c r="S50" s="427"/>
      <c r="T50" s="81">
        <f>I50/J50*S50</f>
        <v>0</v>
      </c>
      <c r="U50" s="564">
        <f>K50+M50+O50+Q50+S50</f>
        <v>0</v>
      </c>
      <c r="V50" s="169">
        <f t="shared" si="21"/>
        <v>0</v>
      </c>
    </row>
    <row r="51" spans="3:22" ht="12.75">
      <c r="C51" s="419" t="s">
        <v>104</v>
      </c>
      <c r="D51" s="139" t="s">
        <v>78</v>
      </c>
      <c r="E51" s="422" t="s">
        <v>41</v>
      </c>
      <c r="F51" s="421"/>
      <c r="G51" s="421"/>
      <c r="H51" s="196"/>
      <c r="I51" s="168">
        <f t="shared" si="22"/>
        <v>0</v>
      </c>
      <c r="J51" s="424">
        <v>12</v>
      </c>
      <c r="K51" s="424"/>
      <c r="L51" s="80">
        <f>I51/J51*K51</f>
        <v>0</v>
      </c>
      <c r="M51" s="427"/>
      <c r="N51" s="80">
        <f>I51/J51*M51</f>
        <v>0</v>
      </c>
      <c r="O51" s="427"/>
      <c r="P51" s="80">
        <f>I51/J51*O51</f>
        <v>0</v>
      </c>
      <c r="Q51" s="427"/>
      <c r="R51" s="80">
        <f>I51/J51*Q51</f>
        <v>0</v>
      </c>
      <c r="S51" s="427"/>
      <c r="T51" s="81">
        <f>I51/J51*S51</f>
        <v>0</v>
      </c>
      <c r="U51" s="564">
        <f>K51+M51+O51+Q51+S51</f>
        <v>0</v>
      </c>
      <c r="V51" s="169">
        <f t="shared" si="21"/>
        <v>0</v>
      </c>
    </row>
    <row r="52" spans="3:22" ht="12.75">
      <c r="C52" s="419" t="s">
        <v>104</v>
      </c>
      <c r="D52" s="139" t="s">
        <v>78</v>
      </c>
      <c r="E52" s="422" t="s">
        <v>41</v>
      </c>
      <c r="F52" s="421"/>
      <c r="G52" s="421"/>
      <c r="H52" s="196"/>
      <c r="I52" s="168">
        <f t="shared" si="22"/>
        <v>0</v>
      </c>
      <c r="J52" s="424">
        <v>12</v>
      </c>
      <c r="K52" s="424"/>
      <c r="L52" s="80">
        <f>I52/J52*K52</f>
        <v>0</v>
      </c>
      <c r="M52" s="427"/>
      <c r="N52" s="80">
        <f>I52/J52*M52</f>
        <v>0</v>
      </c>
      <c r="O52" s="427"/>
      <c r="P52" s="80">
        <f>I52/J52*O52</f>
        <v>0</v>
      </c>
      <c r="Q52" s="427"/>
      <c r="R52" s="80">
        <f>I52/J52*Q52</f>
        <v>0</v>
      </c>
      <c r="S52" s="427"/>
      <c r="T52" s="81">
        <f>I52/J52*S52</f>
        <v>0</v>
      </c>
      <c r="U52" s="564">
        <f>K52+M52+O52+Q52+S52</f>
        <v>0</v>
      </c>
      <c r="V52" s="169">
        <f t="shared" si="21"/>
        <v>0</v>
      </c>
    </row>
    <row r="53" spans="3:22" ht="20.25" customHeight="1">
      <c r="C53" s="202" t="s">
        <v>105</v>
      </c>
      <c r="D53" s="145"/>
      <c r="E53" s="145"/>
      <c r="F53" s="197"/>
      <c r="G53" s="197"/>
      <c r="H53" s="148"/>
      <c r="I53" s="197"/>
      <c r="J53" s="197"/>
      <c r="K53" s="203">
        <f>SUM(K48:K52)</f>
        <v>0</v>
      </c>
      <c r="L53" s="146">
        <f>SUM(L48:L52)</f>
        <v>0</v>
      </c>
      <c r="M53" s="203">
        <f aca="true" t="shared" si="23" ref="M53:V53">SUM(M48:M52)</f>
        <v>0</v>
      </c>
      <c r="N53" s="146">
        <f t="shared" si="23"/>
        <v>0</v>
      </c>
      <c r="O53" s="203">
        <f t="shared" si="23"/>
        <v>0</v>
      </c>
      <c r="P53" s="146">
        <f t="shared" si="23"/>
        <v>0</v>
      </c>
      <c r="Q53" s="203">
        <f>SUM(Q48:Q52)</f>
        <v>0</v>
      </c>
      <c r="R53" s="146">
        <f t="shared" si="23"/>
        <v>0</v>
      </c>
      <c r="S53" s="203">
        <f t="shared" si="23"/>
        <v>0</v>
      </c>
      <c r="T53" s="146">
        <f t="shared" si="23"/>
        <v>0</v>
      </c>
      <c r="U53" s="146">
        <f t="shared" si="23"/>
        <v>0</v>
      </c>
      <c r="V53" s="146">
        <f t="shared" si="23"/>
        <v>0</v>
      </c>
    </row>
    <row r="54" spans="3:22" ht="12.75">
      <c r="C54" s="419" t="s">
        <v>258</v>
      </c>
      <c r="D54" s="139" t="s">
        <v>78</v>
      </c>
      <c r="E54" s="422" t="s">
        <v>41</v>
      </c>
      <c r="F54" s="421"/>
      <c r="G54" s="421"/>
      <c r="H54" s="87">
        <f>F54*H$34</f>
        <v>0</v>
      </c>
      <c r="I54" s="168">
        <f t="shared" si="22"/>
        <v>0</v>
      </c>
      <c r="J54" s="424">
        <v>12</v>
      </c>
      <c r="K54" s="424"/>
      <c r="L54" s="80">
        <f>I54/J54*K54</f>
        <v>0</v>
      </c>
      <c r="M54" s="424"/>
      <c r="N54" s="80">
        <f>I54/J54*M54</f>
        <v>0</v>
      </c>
      <c r="O54" s="424"/>
      <c r="P54" s="80">
        <f>I54/J54*O54</f>
        <v>0</v>
      </c>
      <c r="Q54" s="424"/>
      <c r="R54" s="80">
        <f>I54/J54*Q54</f>
        <v>0</v>
      </c>
      <c r="S54" s="424"/>
      <c r="T54" s="81">
        <f>I54/J54*S54</f>
        <v>0</v>
      </c>
      <c r="U54" s="564">
        <f>K54+M54+O54+Q54+S54</f>
        <v>0</v>
      </c>
      <c r="V54" s="169">
        <f t="shared" si="21"/>
        <v>0</v>
      </c>
    </row>
    <row r="55" spans="3:22" ht="12.75">
      <c r="C55" s="419" t="s">
        <v>106</v>
      </c>
      <c r="D55" s="139" t="s">
        <v>78</v>
      </c>
      <c r="E55" s="422" t="s">
        <v>41</v>
      </c>
      <c r="F55" s="421"/>
      <c r="G55" s="421"/>
      <c r="H55" s="87">
        <f>F55*H$34</f>
        <v>0</v>
      </c>
      <c r="I55" s="168">
        <f>F55-H55</f>
        <v>0</v>
      </c>
      <c r="J55" s="424">
        <v>12</v>
      </c>
      <c r="K55" s="424"/>
      <c r="L55" s="80">
        <f>I55/J55*K55</f>
        <v>0</v>
      </c>
      <c r="M55" s="424"/>
      <c r="N55" s="80">
        <f>I55/J55*M55</f>
        <v>0</v>
      </c>
      <c r="O55" s="424"/>
      <c r="P55" s="80">
        <f>I55/J55*O55</f>
        <v>0</v>
      </c>
      <c r="Q55" s="424"/>
      <c r="R55" s="80">
        <f>I55/J55*Q55</f>
        <v>0</v>
      </c>
      <c r="S55" s="424"/>
      <c r="T55" s="81">
        <f>I55/J55*S55</f>
        <v>0</v>
      </c>
      <c r="U55" s="564">
        <f>K55+M55+O55+Q55+S55</f>
        <v>0</v>
      </c>
      <c r="V55" s="169">
        <f>SUM(L55+N55+P55+R55+T55)</f>
        <v>0</v>
      </c>
    </row>
    <row r="56" spans="3:22" ht="12.75">
      <c r="C56" s="419" t="s">
        <v>106</v>
      </c>
      <c r="D56" s="139" t="s">
        <v>78</v>
      </c>
      <c r="E56" s="422" t="s">
        <v>41</v>
      </c>
      <c r="F56" s="421"/>
      <c r="G56" s="421"/>
      <c r="H56" s="87">
        <f>F56*H$34</f>
        <v>0</v>
      </c>
      <c r="I56" s="168">
        <f t="shared" si="22"/>
        <v>0</v>
      </c>
      <c r="J56" s="424">
        <v>12</v>
      </c>
      <c r="K56" s="424"/>
      <c r="L56" s="80">
        <f>I56/J56*K56</f>
        <v>0</v>
      </c>
      <c r="M56" s="424"/>
      <c r="N56" s="80">
        <f>I56/J56*M56</f>
        <v>0</v>
      </c>
      <c r="O56" s="424"/>
      <c r="P56" s="80">
        <f>I56/J56*O56</f>
        <v>0</v>
      </c>
      <c r="Q56" s="424"/>
      <c r="R56" s="80">
        <f>I56/J56*Q56</f>
        <v>0</v>
      </c>
      <c r="S56" s="424"/>
      <c r="T56" s="81">
        <f>I56/J56*S56</f>
        <v>0</v>
      </c>
      <c r="U56" s="564">
        <f>K56+M56+O56+Q56+S56</f>
        <v>0</v>
      </c>
      <c r="V56" s="169">
        <f t="shared" si="21"/>
        <v>0</v>
      </c>
    </row>
    <row r="57" spans="3:22" ht="12.75">
      <c r="C57" s="419" t="s">
        <v>106</v>
      </c>
      <c r="D57" s="139" t="s">
        <v>78</v>
      </c>
      <c r="E57" s="422" t="s">
        <v>41</v>
      </c>
      <c r="F57" s="421"/>
      <c r="G57" s="421"/>
      <c r="H57" s="87">
        <f>F57*H$34</f>
        <v>0</v>
      </c>
      <c r="I57" s="168">
        <f t="shared" si="22"/>
        <v>0</v>
      </c>
      <c r="J57" s="424">
        <v>12</v>
      </c>
      <c r="K57" s="424"/>
      <c r="L57" s="80">
        <f>I57/J57*K57</f>
        <v>0</v>
      </c>
      <c r="M57" s="424"/>
      <c r="N57" s="80">
        <f>I57/J57*M57</f>
        <v>0</v>
      </c>
      <c r="O57" s="424"/>
      <c r="P57" s="80">
        <f>I57/J57*O57</f>
        <v>0</v>
      </c>
      <c r="Q57" s="424"/>
      <c r="R57" s="80">
        <f>I57/J57*Q57</f>
        <v>0</v>
      </c>
      <c r="S57" s="424"/>
      <c r="T57" s="81">
        <f>I57/J57*S57</f>
        <v>0</v>
      </c>
      <c r="U57" s="564">
        <f>K57+M57+O57+Q57+S57</f>
        <v>0</v>
      </c>
      <c r="V57" s="169">
        <f t="shared" si="21"/>
        <v>0</v>
      </c>
    </row>
    <row r="58" spans="3:22" ht="22.5" customHeight="1">
      <c r="C58" s="202" t="s">
        <v>107</v>
      </c>
      <c r="D58" s="145"/>
      <c r="E58" s="145"/>
      <c r="F58" s="197"/>
      <c r="G58" s="197"/>
      <c r="H58" s="148">
        <f>SUM(H54:H57)</f>
        <v>0</v>
      </c>
      <c r="I58" s="197"/>
      <c r="J58" s="197"/>
      <c r="K58" s="203">
        <f>SUM(K54:K57)</f>
        <v>0</v>
      </c>
      <c r="L58" s="146">
        <f>SUM(L54:L57)</f>
        <v>0</v>
      </c>
      <c r="M58" s="203">
        <f aca="true" t="shared" si="24" ref="M58:V58">SUM(M54:M57)</f>
        <v>0</v>
      </c>
      <c r="N58" s="146">
        <f t="shared" si="24"/>
        <v>0</v>
      </c>
      <c r="O58" s="203">
        <f t="shared" si="24"/>
        <v>0</v>
      </c>
      <c r="P58" s="146">
        <f t="shared" si="24"/>
        <v>0</v>
      </c>
      <c r="Q58" s="203">
        <f t="shared" si="24"/>
        <v>0</v>
      </c>
      <c r="R58" s="146">
        <f t="shared" si="24"/>
        <v>0</v>
      </c>
      <c r="S58" s="203">
        <f t="shared" si="24"/>
        <v>0</v>
      </c>
      <c r="T58" s="146">
        <f t="shared" si="24"/>
        <v>0</v>
      </c>
      <c r="U58" s="146">
        <f t="shared" si="24"/>
        <v>0</v>
      </c>
      <c r="V58" s="146">
        <f t="shared" si="24"/>
        <v>0</v>
      </c>
    </row>
    <row r="59" spans="3:22" ht="12.75">
      <c r="C59" s="419" t="s">
        <v>128</v>
      </c>
      <c r="D59" s="139" t="s">
        <v>78</v>
      </c>
      <c r="E59" s="422" t="s">
        <v>41</v>
      </c>
      <c r="F59" s="421"/>
      <c r="G59" s="421"/>
      <c r="H59" s="87">
        <f>F59*H$34</f>
        <v>0</v>
      </c>
      <c r="I59" s="168">
        <f>F59-H59</f>
        <v>0</v>
      </c>
      <c r="J59" s="424">
        <v>12</v>
      </c>
      <c r="K59" s="424"/>
      <c r="L59" s="80">
        <f>I59/J59*K59</f>
        <v>0</v>
      </c>
      <c r="M59" s="427"/>
      <c r="N59" s="80">
        <f>I59/J59*M59</f>
        <v>0</v>
      </c>
      <c r="O59" s="427"/>
      <c r="P59" s="80">
        <f>I59/J59*O59</f>
        <v>0</v>
      </c>
      <c r="Q59" s="427"/>
      <c r="R59" s="80">
        <f>I59/J59*Q59</f>
        <v>0</v>
      </c>
      <c r="S59" s="427"/>
      <c r="T59" s="81">
        <f>I59/J59*S59</f>
        <v>0</v>
      </c>
      <c r="U59" s="564">
        <f>K59+M59+O59+Q59+S59</f>
        <v>0</v>
      </c>
      <c r="V59" s="169">
        <f>SUM(L59+N59+P59+R59+T59)</f>
        <v>0</v>
      </c>
    </row>
    <row r="60" spans="3:22" ht="12.75">
      <c r="C60" s="419" t="s">
        <v>128</v>
      </c>
      <c r="D60" s="139" t="s">
        <v>78</v>
      </c>
      <c r="E60" s="422" t="s">
        <v>41</v>
      </c>
      <c r="F60" s="421"/>
      <c r="G60" s="421"/>
      <c r="H60" s="87">
        <f>F60*H$34</f>
        <v>0</v>
      </c>
      <c r="I60" s="168">
        <f>F60-H60</f>
        <v>0</v>
      </c>
      <c r="J60" s="424">
        <v>12</v>
      </c>
      <c r="K60" s="424"/>
      <c r="L60" s="80">
        <f>I60/J60*K60</f>
        <v>0</v>
      </c>
      <c r="M60" s="427"/>
      <c r="N60" s="80">
        <f>I60/J60*M60</f>
        <v>0</v>
      </c>
      <c r="O60" s="427"/>
      <c r="P60" s="80">
        <f>I60/J60*O60</f>
        <v>0</v>
      </c>
      <c r="Q60" s="427"/>
      <c r="R60" s="80">
        <f>I60/J60*Q60</f>
        <v>0</v>
      </c>
      <c r="S60" s="427"/>
      <c r="T60" s="81">
        <f>I60/J60*S60</f>
        <v>0</v>
      </c>
      <c r="U60" s="81"/>
      <c r="V60" s="169">
        <f>SUM(L60+N60+P60+R60+T60)</f>
        <v>0</v>
      </c>
    </row>
    <row r="61" spans="3:22" ht="22.5" customHeight="1">
      <c r="C61" s="202" t="s">
        <v>103</v>
      </c>
      <c r="D61" s="145"/>
      <c r="E61" s="145"/>
      <c r="F61" s="197"/>
      <c r="G61" s="197"/>
      <c r="H61" s="148">
        <f>SUM(H59:H60)</f>
        <v>0</v>
      </c>
      <c r="I61" s="197"/>
      <c r="J61" s="197"/>
      <c r="K61" s="203">
        <f aca="true" t="shared" si="25" ref="K61:V61">SUM(K59:K60)</f>
        <v>0</v>
      </c>
      <c r="L61" s="146">
        <f>SUM(L59:L60)</f>
        <v>0</v>
      </c>
      <c r="M61" s="203">
        <f>SUM(M59:M60)</f>
        <v>0</v>
      </c>
      <c r="N61" s="146">
        <f t="shared" si="25"/>
        <v>0</v>
      </c>
      <c r="O61" s="203">
        <f t="shared" si="25"/>
        <v>0</v>
      </c>
      <c r="P61" s="146">
        <f t="shared" si="25"/>
        <v>0</v>
      </c>
      <c r="Q61" s="203">
        <f t="shared" si="25"/>
        <v>0</v>
      </c>
      <c r="R61" s="146">
        <f t="shared" si="25"/>
        <v>0</v>
      </c>
      <c r="S61" s="203">
        <f t="shared" si="25"/>
        <v>0</v>
      </c>
      <c r="T61" s="146">
        <f t="shared" si="25"/>
        <v>0</v>
      </c>
      <c r="U61" s="146">
        <f t="shared" si="25"/>
        <v>0</v>
      </c>
      <c r="V61" s="146">
        <f t="shared" si="25"/>
        <v>0</v>
      </c>
    </row>
    <row r="62" spans="3:22" ht="7.5" customHeight="1">
      <c r="C62" s="204"/>
      <c r="D62" s="205"/>
      <c r="E62" s="205"/>
      <c r="F62" s="206"/>
      <c r="G62" s="206"/>
      <c r="H62" s="207"/>
      <c r="I62" s="206"/>
      <c r="J62" s="208"/>
      <c r="K62" s="209"/>
      <c r="L62" s="210"/>
      <c r="M62" s="209"/>
      <c r="N62" s="210"/>
      <c r="O62" s="208"/>
      <c r="P62" s="210"/>
      <c r="Q62" s="208"/>
      <c r="R62" s="210"/>
      <c r="S62" s="208"/>
      <c r="T62" s="211"/>
      <c r="U62" s="469"/>
      <c r="V62" s="212"/>
    </row>
    <row r="63" spans="3:22" ht="23.25" customHeight="1" thickBot="1">
      <c r="C63" s="213" t="s">
        <v>108</v>
      </c>
      <c r="D63" s="82"/>
      <c r="E63" s="82"/>
      <c r="F63" s="181"/>
      <c r="G63" s="181"/>
      <c r="H63" s="181"/>
      <c r="I63" s="181"/>
      <c r="J63" s="182"/>
      <c r="K63" s="183">
        <f>K35+K47+K53+K58+K61</f>
        <v>0</v>
      </c>
      <c r="L63" s="183">
        <f>L35+L47+L53+L58+L61</f>
        <v>0</v>
      </c>
      <c r="M63" s="183">
        <f>M35+M47+M53+M58+M61</f>
        <v>0</v>
      </c>
      <c r="N63" s="183">
        <f aca="true" t="shared" si="26" ref="N63:T63">N35+N47+N53+N58+N61</f>
        <v>0</v>
      </c>
      <c r="O63" s="183">
        <f>O35+O47+O53+O58+O61</f>
        <v>0</v>
      </c>
      <c r="P63" s="183">
        <f t="shared" si="26"/>
        <v>0</v>
      </c>
      <c r="Q63" s="183">
        <f>Q35+Q47+Q53+Q58+Q61</f>
        <v>0</v>
      </c>
      <c r="R63" s="183">
        <f t="shared" si="26"/>
        <v>0</v>
      </c>
      <c r="S63" s="183">
        <f>S35+S47+S53+S58+S61</f>
        <v>0</v>
      </c>
      <c r="T63" s="183">
        <f t="shared" si="26"/>
        <v>0</v>
      </c>
      <c r="U63" s="183">
        <f>U35+U47+U53+U58+U61</f>
        <v>0</v>
      </c>
      <c r="V63" s="183">
        <f>V35+V47+V53+V58+V61</f>
        <v>0</v>
      </c>
    </row>
    <row r="64" spans="3:22" ht="12.75" customHeight="1" thickBot="1">
      <c r="C64" s="214"/>
      <c r="D64" s="215"/>
      <c r="E64" s="215"/>
      <c r="F64" s="216"/>
      <c r="G64" s="216"/>
      <c r="H64" s="216"/>
      <c r="I64" s="216"/>
      <c r="J64" s="216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</row>
    <row r="65" spans="3:22" ht="23.25" customHeight="1" thickBot="1">
      <c r="C65" s="408" t="s">
        <v>237</v>
      </c>
      <c r="D65" s="215"/>
      <c r="E65" s="215"/>
      <c r="F65" s="216"/>
      <c r="G65" s="216"/>
      <c r="H65" s="216"/>
      <c r="I65" s="216"/>
      <c r="J65" s="216"/>
      <c r="K65" s="886"/>
      <c r="L65" s="887"/>
      <c r="M65" s="217"/>
      <c r="N65" s="217"/>
      <c r="O65" s="217"/>
      <c r="P65" s="888" t="s">
        <v>234</v>
      </c>
      <c r="Q65" s="889"/>
      <c r="R65" s="889"/>
      <c r="S65" s="889"/>
      <c r="T65" s="889"/>
      <c r="U65" s="462"/>
      <c r="V65" s="218">
        <f>V28+V63</f>
        <v>0</v>
      </c>
    </row>
    <row r="66" spans="3:22" ht="12.75" customHeight="1" thickBot="1">
      <c r="C66" s="214"/>
      <c r="D66" s="215"/>
      <c r="E66" s="215"/>
      <c r="F66" s="216"/>
      <c r="G66" s="216"/>
      <c r="H66" s="216"/>
      <c r="I66" s="216"/>
      <c r="J66" s="216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</row>
    <row r="67" spans="3:22" ht="30.75" customHeight="1" thickBot="1">
      <c r="C67" s="214"/>
      <c r="D67" s="215"/>
      <c r="E67" s="215"/>
      <c r="F67" s="216"/>
      <c r="G67" s="216"/>
      <c r="H67" s="216"/>
      <c r="I67" s="216"/>
      <c r="J67" s="219" t="s">
        <v>109</v>
      </c>
      <c r="K67" s="220">
        <f>K28+K63</f>
        <v>0</v>
      </c>
      <c r="L67" s="221"/>
      <c r="M67" s="220">
        <f>M28+M63</f>
        <v>0</v>
      </c>
      <c r="N67" s="221"/>
      <c r="O67" s="220">
        <f>O28+O63</f>
        <v>0</v>
      </c>
      <c r="P67" s="221"/>
      <c r="Q67" s="220">
        <f>Q28+Q63</f>
        <v>0</v>
      </c>
      <c r="R67" s="221"/>
      <c r="S67" s="220">
        <f>S28+S63</f>
        <v>0</v>
      </c>
      <c r="T67" s="221"/>
      <c r="U67" s="470"/>
      <c r="V67" s="222">
        <f>U63+U28</f>
        <v>0</v>
      </c>
    </row>
    <row r="68" spans="3:22" ht="19.5" customHeight="1" thickBot="1">
      <c r="C68" s="214"/>
      <c r="D68" s="215"/>
      <c r="E68" s="215"/>
      <c r="F68" s="216"/>
      <c r="G68" s="216"/>
      <c r="H68" s="216"/>
      <c r="I68" s="216"/>
      <c r="J68" s="216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</row>
    <row r="69" spans="3:22" ht="22.5" customHeight="1" thickBot="1">
      <c r="C69" s="214"/>
      <c r="D69" s="215"/>
      <c r="E69" s="215"/>
      <c r="F69" s="216"/>
      <c r="G69" s="216"/>
      <c r="H69" s="216"/>
      <c r="I69" s="216"/>
      <c r="J69" s="216"/>
      <c r="K69" s="217"/>
      <c r="L69" s="217"/>
      <c r="M69" s="217"/>
      <c r="N69" s="217"/>
      <c r="O69" s="217"/>
      <c r="P69" s="217"/>
      <c r="Q69" s="217"/>
      <c r="R69" s="890" t="s">
        <v>233</v>
      </c>
      <c r="S69" s="891"/>
      <c r="T69" s="892"/>
      <c r="U69" s="463"/>
      <c r="V69" s="223" t="e">
        <f>V65/V67</f>
        <v>#DIV/0!</v>
      </c>
    </row>
    <row r="70" spans="3:22" ht="12.75" customHeight="1">
      <c r="C70" s="214"/>
      <c r="D70" s="215"/>
      <c r="E70" s="215"/>
      <c r="F70" s="216"/>
      <c r="G70" s="216"/>
      <c r="H70" s="216"/>
      <c r="I70" s="216"/>
      <c r="J70" s="216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</row>
    <row r="71" spans="3:22" ht="12.75" customHeight="1">
      <c r="C71" s="214"/>
      <c r="D71" s="215"/>
      <c r="E71" s="215"/>
      <c r="F71" s="216"/>
      <c r="G71" s="216"/>
      <c r="H71" s="216"/>
      <c r="I71" s="216"/>
      <c r="J71" s="216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</row>
    <row r="72" spans="6:22" ht="12.75">
      <c r="F72" s="224"/>
      <c r="G72" s="224"/>
      <c r="H72" s="151"/>
      <c r="I72" s="151"/>
      <c r="J72" s="216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</row>
    <row r="73" spans="6:9" ht="19.5" customHeight="1">
      <c r="F73" s="225"/>
      <c r="G73" s="225"/>
      <c r="H73" s="226"/>
      <c r="I73" s="227"/>
    </row>
    <row r="74" spans="6:9" ht="13.5" customHeight="1">
      <c r="F74" s="228"/>
      <c r="G74" s="228"/>
      <c r="H74" s="228"/>
      <c r="I74" s="151"/>
    </row>
    <row r="75" spans="3:21" ht="42" customHeight="1">
      <c r="C75" s="229" t="s">
        <v>111</v>
      </c>
      <c r="D75" s="230" t="s">
        <v>112</v>
      </c>
      <c r="E75" s="230" t="s">
        <v>113</v>
      </c>
      <c r="F75" s="231" t="s">
        <v>114</v>
      </c>
      <c r="G75" s="232" t="s">
        <v>25</v>
      </c>
      <c r="H75" s="233" t="s">
        <v>115</v>
      </c>
      <c r="I75" s="234" t="s">
        <v>116</v>
      </c>
      <c r="J75" s="235"/>
      <c r="K75" s="151"/>
      <c r="P75" s="152"/>
      <c r="Q75" s="152"/>
      <c r="R75" s="236"/>
      <c r="S75" s="237"/>
      <c r="T75" s="150"/>
      <c r="U75" s="150"/>
    </row>
    <row r="76" spans="3:21" ht="28.5" customHeight="1">
      <c r="C76" s="238" t="s">
        <v>99</v>
      </c>
      <c r="D76" s="239"/>
      <c r="E76" s="67"/>
      <c r="F76" s="240"/>
      <c r="G76" s="241">
        <v>0.062</v>
      </c>
      <c r="H76" s="67"/>
      <c r="I76" s="239"/>
      <c r="J76" s="315" t="s">
        <v>53</v>
      </c>
      <c r="K76" s="315" t="s">
        <v>162</v>
      </c>
      <c r="P76" s="152"/>
      <c r="Q76" s="152"/>
      <c r="R76" s="236"/>
      <c r="S76" s="237"/>
      <c r="T76" s="150"/>
      <c r="U76" s="150"/>
    </row>
    <row r="77" spans="3:21" ht="20.25" customHeight="1">
      <c r="C77" s="288" t="s">
        <v>102</v>
      </c>
      <c r="D77" s="290">
        <f>F35</f>
        <v>0</v>
      </c>
      <c r="E77" s="244">
        <f>G35</f>
        <v>0</v>
      </c>
      <c r="F77" s="291">
        <f>D77/12*E77</f>
        <v>0</v>
      </c>
      <c r="G77" s="245">
        <f>F77*$G$76</f>
        <v>0</v>
      </c>
      <c r="H77" s="243">
        <f>V35</f>
        <v>0</v>
      </c>
      <c r="I77" s="289">
        <f>F77-G77-H77</f>
        <v>0</v>
      </c>
      <c r="J77" s="313">
        <f>SUM(G77:I77)</f>
        <v>0</v>
      </c>
      <c r="K77" s="314">
        <f>F77-J77</f>
        <v>0</v>
      </c>
      <c r="L77" s="405" t="str">
        <f>IF(F77=J77,"OK","ERRORE")</f>
        <v>OK</v>
      </c>
      <c r="M77" s="132"/>
      <c r="P77" s="152"/>
      <c r="Q77" s="152"/>
      <c r="R77" s="236"/>
      <c r="S77" s="237"/>
      <c r="T77" s="150"/>
      <c r="U77" s="150"/>
    </row>
    <row r="78" spans="3:21" ht="17.25" customHeight="1">
      <c r="C78" s="242" t="str">
        <f>C37</f>
        <v>Post doc  RTD di tipo A</v>
      </c>
      <c r="D78" s="243">
        <f>F37</f>
        <v>0</v>
      </c>
      <c r="E78" s="243">
        <f>G37</f>
        <v>0</v>
      </c>
      <c r="F78" s="291">
        <f>D78/12*E78</f>
        <v>0</v>
      </c>
      <c r="G78" s="245">
        <f>F78*$G$76</f>
        <v>0</v>
      </c>
      <c r="H78" s="243">
        <f>V37</f>
        <v>0</v>
      </c>
      <c r="I78" s="289">
        <f>F78-G78-H78</f>
        <v>0</v>
      </c>
      <c r="J78" s="313">
        <f aca="true" t="shared" si="27" ref="J78:J98">SUM(G78:I78)</f>
        <v>0</v>
      </c>
      <c r="K78" s="314">
        <f aca="true" t="shared" si="28" ref="K78:K98">F78-J78</f>
        <v>0</v>
      </c>
      <c r="L78" s="405" t="str">
        <f aca="true" t="shared" si="29" ref="L78:L100">IF(F78=J78,"OK","ERRORE")</f>
        <v>OK</v>
      </c>
      <c r="M78" s="132"/>
      <c r="P78" s="152"/>
      <c r="Q78" s="152"/>
      <c r="R78" s="236"/>
      <c r="S78" s="237"/>
      <c r="T78" s="150"/>
      <c r="U78" s="150"/>
    </row>
    <row r="79" spans="3:21" ht="14.25" customHeight="1">
      <c r="C79" s="242" t="str">
        <f>C38</f>
        <v>Post doc  RTD di tipo A</v>
      </c>
      <c r="D79" s="243">
        <f>F38</f>
        <v>0</v>
      </c>
      <c r="E79" s="243">
        <f>G38</f>
        <v>0</v>
      </c>
      <c r="F79" s="291">
        <f aca="true" t="shared" si="30" ref="F79:F98">D79/12*E79</f>
        <v>0</v>
      </c>
      <c r="G79" s="245">
        <f>F79*$G$76</f>
        <v>0</v>
      </c>
      <c r="H79" s="243">
        <f>V38</f>
        <v>0</v>
      </c>
      <c r="I79" s="289">
        <f aca="true" t="shared" si="31" ref="I79:I98">F79-G79-H79</f>
        <v>0</v>
      </c>
      <c r="J79" s="313">
        <f t="shared" si="27"/>
        <v>0</v>
      </c>
      <c r="K79" s="314">
        <f t="shared" si="28"/>
        <v>0</v>
      </c>
      <c r="L79" s="405" t="str">
        <f t="shared" si="29"/>
        <v>OK</v>
      </c>
      <c r="M79" s="132"/>
      <c r="P79" s="152"/>
      <c r="Q79" s="152"/>
      <c r="R79" s="236"/>
      <c r="S79" s="237"/>
      <c r="T79" s="150"/>
      <c r="U79" s="150"/>
    </row>
    <row r="80" spans="3:21" ht="14.25" customHeight="1">
      <c r="C80" s="242" t="s">
        <v>110</v>
      </c>
      <c r="D80" s="243">
        <f aca="true" t="shared" si="32" ref="D80:D87">F39</f>
        <v>0</v>
      </c>
      <c r="E80" s="243">
        <f aca="true" t="shared" si="33" ref="E80:E87">G39</f>
        <v>0</v>
      </c>
      <c r="F80" s="291">
        <f t="shared" si="30"/>
        <v>0</v>
      </c>
      <c r="G80" s="256"/>
      <c r="H80" s="243">
        <f aca="true" t="shared" si="34" ref="H80:H87">V39</f>
        <v>0</v>
      </c>
      <c r="I80" s="289">
        <f t="shared" si="31"/>
        <v>0</v>
      </c>
      <c r="J80" s="313">
        <f t="shared" si="27"/>
        <v>0</v>
      </c>
      <c r="K80" s="314">
        <f t="shared" si="28"/>
        <v>0</v>
      </c>
      <c r="L80" s="405" t="str">
        <f t="shared" si="29"/>
        <v>OK</v>
      </c>
      <c r="M80" s="132"/>
      <c r="P80" s="152"/>
      <c r="Q80" s="152"/>
      <c r="R80" s="236"/>
      <c r="S80" s="237"/>
      <c r="T80" s="150"/>
      <c r="U80" s="150"/>
    </row>
    <row r="81" spans="3:21" ht="14.25" customHeight="1">
      <c r="C81" s="242" t="s">
        <v>110</v>
      </c>
      <c r="D81" s="243">
        <f t="shared" si="32"/>
        <v>0</v>
      </c>
      <c r="E81" s="243">
        <f t="shared" si="33"/>
        <v>0</v>
      </c>
      <c r="F81" s="291">
        <f t="shared" si="30"/>
        <v>0</v>
      </c>
      <c r="G81" s="256"/>
      <c r="H81" s="243">
        <f t="shared" si="34"/>
        <v>0</v>
      </c>
      <c r="I81" s="289">
        <f t="shared" si="31"/>
        <v>0</v>
      </c>
      <c r="J81" s="313">
        <f t="shared" si="27"/>
        <v>0</v>
      </c>
      <c r="K81" s="314">
        <f t="shared" si="28"/>
        <v>0</v>
      </c>
      <c r="L81" s="405" t="str">
        <f t="shared" si="29"/>
        <v>OK</v>
      </c>
      <c r="M81" s="132"/>
      <c r="P81" s="152"/>
      <c r="Q81" s="152"/>
      <c r="R81" s="236"/>
      <c r="S81" s="237"/>
      <c r="T81" s="150"/>
      <c r="U81" s="150"/>
    </row>
    <row r="82" spans="3:21" ht="14.25" customHeight="1">
      <c r="C82" s="242" t="s">
        <v>110</v>
      </c>
      <c r="D82" s="243">
        <f t="shared" si="32"/>
        <v>0</v>
      </c>
      <c r="E82" s="243">
        <f t="shared" si="33"/>
        <v>0</v>
      </c>
      <c r="F82" s="291">
        <f t="shared" si="30"/>
        <v>0</v>
      </c>
      <c r="G82" s="256"/>
      <c r="H82" s="243">
        <f t="shared" si="34"/>
        <v>0</v>
      </c>
      <c r="I82" s="289">
        <f t="shared" si="31"/>
        <v>0</v>
      </c>
      <c r="J82" s="313">
        <f t="shared" si="27"/>
        <v>0</v>
      </c>
      <c r="K82" s="314">
        <f t="shared" si="28"/>
        <v>0</v>
      </c>
      <c r="L82" s="405" t="str">
        <f t="shared" si="29"/>
        <v>OK</v>
      </c>
      <c r="M82" s="132"/>
      <c r="P82" s="152"/>
      <c r="Q82" s="152"/>
      <c r="R82" s="236"/>
      <c r="S82" s="237"/>
      <c r="T82" s="150"/>
      <c r="U82" s="150"/>
    </row>
    <row r="83" spans="3:21" ht="14.25" customHeight="1">
      <c r="C83" s="242" t="s">
        <v>110</v>
      </c>
      <c r="D83" s="243">
        <f t="shared" si="32"/>
        <v>0</v>
      </c>
      <c r="E83" s="243">
        <f t="shared" si="33"/>
        <v>0</v>
      </c>
      <c r="F83" s="291">
        <f t="shared" si="30"/>
        <v>0</v>
      </c>
      <c r="G83" s="256"/>
      <c r="H83" s="243">
        <f t="shared" si="34"/>
        <v>0</v>
      </c>
      <c r="I83" s="289">
        <f t="shared" si="31"/>
        <v>0</v>
      </c>
      <c r="J83" s="313">
        <f t="shared" si="27"/>
        <v>0</v>
      </c>
      <c r="K83" s="314">
        <f t="shared" si="28"/>
        <v>0</v>
      </c>
      <c r="L83" s="405" t="str">
        <f t="shared" si="29"/>
        <v>OK</v>
      </c>
      <c r="M83" s="132"/>
      <c r="P83" s="152"/>
      <c r="Q83" s="152"/>
      <c r="R83" s="236"/>
      <c r="S83" s="237"/>
      <c r="T83" s="150"/>
      <c r="U83" s="150"/>
    </row>
    <row r="84" spans="3:21" ht="14.25" customHeight="1">
      <c r="C84" s="242" t="s">
        <v>110</v>
      </c>
      <c r="D84" s="243">
        <f t="shared" si="32"/>
        <v>0</v>
      </c>
      <c r="E84" s="243">
        <f t="shared" si="33"/>
        <v>0</v>
      </c>
      <c r="F84" s="291">
        <f t="shared" si="30"/>
        <v>0</v>
      </c>
      <c r="G84" s="256"/>
      <c r="H84" s="243">
        <f t="shared" si="34"/>
        <v>0</v>
      </c>
      <c r="I84" s="289">
        <f t="shared" si="31"/>
        <v>0</v>
      </c>
      <c r="J84" s="313">
        <f t="shared" si="27"/>
        <v>0</v>
      </c>
      <c r="K84" s="314">
        <f t="shared" si="28"/>
        <v>0</v>
      </c>
      <c r="L84" s="405" t="str">
        <f t="shared" si="29"/>
        <v>OK</v>
      </c>
      <c r="P84" s="152"/>
      <c r="Q84" s="152"/>
      <c r="R84" s="236"/>
      <c r="S84" s="237"/>
      <c r="T84" s="150"/>
      <c r="U84" s="150"/>
    </row>
    <row r="85" spans="3:21" ht="14.25" customHeight="1">
      <c r="C85" s="242" t="s">
        <v>110</v>
      </c>
      <c r="D85" s="243">
        <f t="shared" si="32"/>
        <v>0</v>
      </c>
      <c r="E85" s="243">
        <f t="shared" si="33"/>
        <v>0</v>
      </c>
      <c r="F85" s="291">
        <f t="shared" si="30"/>
        <v>0</v>
      </c>
      <c r="G85" s="256"/>
      <c r="H85" s="243">
        <f t="shared" si="34"/>
        <v>0</v>
      </c>
      <c r="I85" s="289">
        <f t="shared" si="31"/>
        <v>0</v>
      </c>
      <c r="J85" s="313">
        <f t="shared" si="27"/>
        <v>0</v>
      </c>
      <c r="K85" s="314">
        <f t="shared" si="28"/>
        <v>0</v>
      </c>
      <c r="L85" s="405" t="str">
        <f t="shared" si="29"/>
        <v>OK</v>
      </c>
      <c r="P85" s="152"/>
      <c r="Q85" s="152"/>
      <c r="R85" s="236"/>
      <c r="S85" s="237"/>
      <c r="T85" s="150"/>
      <c r="U85" s="150"/>
    </row>
    <row r="86" spans="3:21" ht="14.25" customHeight="1">
      <c r="C86" s="242" t="s">
        <v>110</v>
      </c>
      <c r="D86" s="243">
        <f t="shared" si="32"/>
        <v>0</v>
      </c>
      <c r="E86" s="243">
        <f t="shared" si="33"/>
        <v>0</v>
      </c>
      <c r="F86" s="291">
        <f t="shared" si="30"/>
        <v>0</v>
      </c>
      <c r="G86" s="256"/>
      <c r="H86" s="243">
        <f t="shared" si="34"/>
        <v>0</v>
      </c>
      <c r="I86" s="289">
        <f t="shared" si="31"/>
        <v>0</v>
      </c>
      <c r="J86" s="313">
        <f t="shared" si="27"/>
        <v>0</v>
      </c>
      <c r="K86" s="314">
        <f t="shared" si="28"/>
        <v>0</v>
      </c>
      <c r="L86" s="405" t="str">
        <f t="shared" si="29"/>
        <v>OK</v>
      </c>
      <c r="P86" s="152"/>
      <c r="Q86" s="152"/>
      <c r="R86" s="236"/>
      <c r="S86" s="237"/>
      <c r="T86" s="150"/>
      <c r="U86" s="150"/>
    </row>
    <row r="87" spans="3:21" ht="14.25" customHeight="1">
      <c r="C87" s="242" t="s">
        <v>110</v>
      </c>
      <c r="D87" s="243">
        <f t="shared" si="32"/>
        <v>0</v>
      </c>
      <c r="E87" s="243">
        <f t="shared" si="33"/>
        <v>0</v>
      </c>
      <c r="F87" s="291">
        <f t="shared" si="30"/>
        <v>0</v>
      </c>
      <c r="G87" s="256"/>
      <c r="H87" s="243">
        <f t="shared" si="34"/>
        <v>0</v>
      </c>
      <c r="I87" s="289">
        <f t="shared" si="31"/>
        <v>0</v>
      </c>
      <c r="J87" s="313">
        <f t="shared" si="27"/>
        <v>0</v>
      </c>
      <c r="K87" s="314">
        <f t="shared" si="28"/>
        <v>0</v>
      </c>
      <c r="L87" s="405" t="str">
        <f t="shared" si="29"/>
        <v>OK</v>
      </c>
      <c r="P87" s="152"/>
      <c r="Q87" s="152"/>
      <c r="R87" s="236"/>
      <c r="S87" s="237"/>
      <c r="T87" s="150"/>
      <c r="U87" s="150"/>
    </row>
    <row r="88" spans="3:21" ht="14.25" customHeight="1">
      <c r="C88" s="242" t="str">
        <f>C48</f>
        <v>PhD student</v>
      </c>
      <c r="D88" s="243">
        <f aca="true" t="shared" si="35" ref="D88:E92">F48</f>
        <v>0</v>
      </c>
      <c r="E88" s="243">
        <f t="shared" si="35"/>
        <v>0</v>
      </c>
      <c r="F88" s="291">
        <f t="shared" si="30"/>
        <v>0</v>
      </c>
      <c r="G88" s="256"/>
      <c r="H88" s="243">
        <f>V48</f>
        <v>0</v>
      </c>
      <c r="I88" s="289">
        <f t="shared" si="31"/>
        <v>0</v>
      </c>
      <c r="J88" s="313">
        <f t="shared" si="27"/>
        <v>0</v>
      </c>
      <c r="K88" s="314">
        <f t="shared" si="28"/>
        <v>0</v>
      </c>
      <c r="L88" s="405" t="str">
        <f t="shared" si="29"/>
        <v>OK</v>
      </c>
      <c r="P88" s="152"/>
      <c r="Q88" s="152"/>
      <c r="R88" s="236"/>
      <c r="S88" s="237"/>
      <c r="T88" s="150"/>
      <c r="U88" s="150"/>
    </row>
    <row r="89" spans="3:21" ht="14.25" customHeight="1">
      <c r="C89" s="242" t="str">
        <f>C49</f>
        <v>PhD student</v>
      </c>
      <c r="D89" s="243">
        <f t="shared" si="35"/>
        <v>0</v>
      </c>
      <c r="E89" s="243">
        <f t="shared" si="35"/>
        <v>0</v>
      </c>
      <c r="F89" s="291">
        <f t="shared" si="30"/>
        <v>0</v>
      </c>
      <c r="G89" s="256"/>
      <c r="H89" s="243">
        <f>V49</f>
        <v>0</v>
      </c>
      <c r="I89" s="289">
        <f t="shared" si="31"/>
        <v>0</v>
      </c>
      <c r="J89" s="313">
        <f t="shared" si="27"/>
        <v>0</v>
      </c>
      <c r="K89" s="314">
        <f t="shared" si="28"/>
        <v>0</v>
      </c>
      <c r="L89" s="405" t="str">
        <f t="shared" si="29"/>
        <v>OK</v>
      </c>
      <c r="P89" s="152"/>
      <c r="Q89" s="152"/>
      <c r="R89" s="236"/>
      <c r="S89" s="237"/>
      <c r="T89" s="150"/>
      <c r="U89" s="150"/>
    </row>
    <row r="90" spans="3:21" ht="14.25" customHeight="1">
      <c r="C90" s="242" t="str">
        <f>C50</f>
        <v>PhD student</v>
      </c>
      <c r="D90" s="243">
        <f t="shared" si="35"/>
        <v>0</v>
      </c>
      <c r="E90" s="243">
        <f t="shared" si="35"/>
        <v>0</v>
      </c>
      <c r="F90" s="291">
        <f t="shared" si="30"/>
        <v>0</v>
      </c>
      <c r="G90" s="256"/>
      <c r="H90" s="243">
        <f>V50</f>
        <v>0</v>
      </c>
      <c r="I90" s="289">
        <f t="shared" si="31"/>
        <v>0</v>
      </c>
      <c r="J90" s="313">
        <f t="shared" si="27"/>
        <v>0</v>
      </c>
      <c r="K90" s="314">
        <f t="shared" si="28"/>
        <v>0</v>
      </c>
      <c r="L90" s="405" t="str">
        <f t="shared" si="29"/>
        <v>OK</v>
      </c>
      <c r="P90" s="152"/>
      <c r="Q90" s="152"/>
      <c r="R90" s="236"/>
      <c r="S90" s="237"/>
      <c r="T90" s="150"/>
      <c r="U90" s="150"/>
    </row>
    <row r="91" spans="3:21" ht="14.25" customHeight="1">
      <c r="C91" s="242" t="str">
        <f>C51</f>
        <v>PhD student</v>
      </c>
      <c r="D91" s="243">
        <f t="shared" si="35"/>
        <v>0</v>
      </c>
      <c r="E91" s="243">
        <f t="shared" si="35"/>
        <v>0</v>
      </c>
      <c r="F91" s="291">
        <f t="shared" si="30"/>
        <v>0</v>
      </c>
      <c r="G91" s="256"/>
      <c r="H91" s="243">
        <f>V51</f>
        <v>0</v>
      </c>
      <c r="I91" s="289">
        <f t="shared" si="31"/>
        <v>0</v>
      </c>
      <c r="J91" s="313">
        <f t="shared" si="27"/>
        <v>0</v>
      </c>
      <c r="K91" s="314">
        <f t="shared" si="28"/>
        <v>0</v>
      </c>
      <c r="L91" s="405" t="str">
        <f t="shared" si="29"/>
        <v>OK</v>
      </c>
      <c r="P91" s="152"/>
      <c r="Q91" s="152"/>
      <c r="R91" s="236"/>
      <c r="S91" s="237"/>
      <c r="T91" s="150"/>
      <c r="U91" s="150"/>
    </row>
    <row r="92" spans="3:21" ht="14.25" customHeight="1">
      <c r="C92" s="242" t="str">
        <f>C52</f>
        <v>PhD student</v>
      </c>
      <c r="D92" s="243">
        <f t="shared" si="35"/>
        <v>0</v>
      </c>
      <c r="E92" s="243">
        <f t="shared" si="35"/>
        <v>0</v>
      </c>
      <c r="F92" s="291">
        <f t="shared" si="30"/>
        <v>0</v>
      </c>
      <c r="G92" s="256"/>
      <c r="H92" s="243">
        <f>V52</f>
        <v>0</v>
      </c>
      <c r="I92" s="289">
        <f t="shared" si="31"/>
        <v>0</v>
      </c>
      <c r="J92" s="313">
        <f t="shared" si="27"/>
        <v>0</v>
      </c>
      <c r="K92" s="314">
        <f t="shared" si="28"/>
        <v>0</v>
      </c>
      <c r="L92" s="405" t="str">
        <f t="shared" si="29"/>
        <v>OK</v>
      </c>
      <c r="P92" s="152"/>
      <c r="Q92" s="152"/>
      <c r="R92" s="236"/>
      <c r="S92" s="237"/>
      <c r="T92" s="150"/>
      <c r="U92" s="150"/>
    </row>
    <row r="93" spans="3:17" ht="17.25" customHeight="1">
      <c r="C93" s="242" t="str">
        <f>C54</f>
        <v>Technical staff      </v>
      </c>
      <c r="D93" s="243">
        <f aca="true" t="shared" si="36" ref="D93:E96">F54</f>
        <v>0</v>
      </c>
      <c r="E93" s="243">
        <f t="shared" si="36"/>
        <v>0</v>
      </c>
      <c r="F93" s="291">
        <f>D93/12*E93</f>
        <v>0</v>
      </c>
      <c r="G93" s="245">
        <f aca="true" t="shared" si="37" ref="G93:G98">F93*$G$76</f>
        <v>0</v>
      </c>
      <c r="H93" s="243">
        <f>V54</f>
        <v>0</v>
      </c>
      <c r="I93" s="289">
        <f t="shared" si="31"/>
        <v>0</v>
      </c>
      <c r="J93" s="313">
        <f t="shared" si="27"/>
        <v>0</v>
      </c>
      <c r="K93" s="314">
        <f t="shared" si="28"/>
        <v>0</v>
      </c>
      <c r="L93" s="405" t="str">
        <f t="shared" si="29"/>
        <v>OK</v>
      </c>
      <c r="P93" s="151"/>
      <c r="Q93" s="224"/>
    </row>
    <row r="94" spans="3:17" ht="12.75">
      <c r="C94" s="242" t="str">
        <f>C55</f>
        <v>Technical staff </v>
      </c>
      <c r="D94" s="243">
        <f t="shared" si="36"/>
        <v>0</v>
      </c>
      <c r="E94" s="243">
        <f t="shared" si="36"/>
        <v>0</v>
      </c>
      <c r="F94" s="291">
        <f t="shared" si="30"/>
        <v>0</v>
      </c>
      <c r="G94" s="245">
        <f t="shared" si="37"/>
        <v>0</v>
      </c>
      <c r="H94" s="243">
        <f>V55</f>
        <v>0</v>
      </c>
      <c r="I94" s="289">
        <f t="shared" si="31"/>
        <v>0</v>
      </c>
      <c r="J94" s="313">
        <f t="shared" si="27"/>
        <v>0</v>
      </c>
      <c r="K94" s="314">
        <f t="shared" si="28"/>
        <v>0</v>
      </c>
      <c r="L94" s="405" t="str">
        <f t="shared" si="29"/>
        <v>OK</v>
      </c>
      <c r="P94" s="151"/>
      <c r="Q94" s="224"/>
    </row>
    <row r="95" spans="3:17" ht="12.75">
      <c r="C95" s="242" t="str">
        <f>C56</f>
        <v>Technical staff </v>
      </c>
      <c r="D95" s="243">
        <f t="shared" si="36"/>
        <v>0</v>
      </c>
      <c r="E95" s="243">
        <f t="shared" si="36"/>
        <v>0</v>
      </c>
      <c r="F95" s="291">
        <f t="shared" si="30"/>
        <v>0</v>
      </c>
      <c r="G95" s="245">
        <f t="shared" si="37"/>
        <v>0</v>
      </c>
      <c r="H95" s="243">
        <f>V56</f>
        <v>0</v>
      </c>
      <c r="I95" s="289">
        <f t="shared" si="31"/>
        <v>0</v>
      </c>
      <c r="J95" s="313">
        <f t="shared" si="27"/>
        <v>0</v>
      </c>
      <c r="K95" s="314">
        <f t="shared" si="28"/>
        <v>0</v>
      </c>
      <c r="L95" s="405" t="str">
        <f t="shared" si="29"/>
        <v>OK</v>
      </c>
      <c r="P95" s="151"/>
      <c r="Q95" s="224"/>
    </row>
    <row r="96" spans="3:17" ht="12.75">
      <c r="C96" s="242" t="str">
        <f>C57</f>
        <v>Technical staff </v>
      </c>
      <c r="D96" s="243">
        <f t="shared" si="36"/>
        <v>0</v>
      </c>
      <c r="E96" s="243">
        <f t="shared" si="36"/>
        <v>0</v>
      </c>
      <c r="F96" s="291">
        <f t="shared" si="30"/>
        <v>0</v>
      </c>
      <c r="G96" s="245">
        <f t="shared" si="37"/>
        <v>0</v>
      </c>
      <c r="H96" s="243">
        <f>V57</f>
        <v>0</v>
      </c>
      <c r="I96" s="289">
        <f t="shared" si="31"/>
        <v>0</v>
      </c>
      <c r="J96" s="313">
        <f t="shared" si="27"/>
        <v>0</v>
      </c>
      <c r="K96" s="314">
        <f t="shared" si="28"/>
        <v>0</v>
      </c>
      <c r="L96" s="405" t="str">
        <f t="shared" si="29"/>
        <v>OK</v>
      </c>
      <c r="P96" s="151"/>
      <c r="Q96" s="224"/>
    </row>
    <row r="97" spans="3:17" ht="12.75">
      <c r="C97" s="242" t="str">
        <f>C59</f>
        <v>Other personnel ( cococo, ecc)</v>
      </c>
      <c r="D97" s="246">
        <f>F59</f>
        <v>0</v>
      </c>
      <c r="E97" s="243">
        <f>G59</f>
        <v>0</v>
      </c>
      <c r="F97" s="291">
        <f t="shared" si="30"/>
        <v>0</v>
      </c>
      <c r="G97" s="245">
        <f t="shared" si="37"/>
        <v>0</v>
      </c>
      <c r="H97" s="243">
        <f>V59</f>
        <v>0</v>
      </c>
      <c r="I97" s="289">
        <f t="shared" si="31"/>
        <v>0</v>
      </c>
      <c r="J97" s="313">
        <f t="shared" si="27"/>
        <v>0</v>
      </c>
      <c r="K97" s="314">
        <f t="shared" si="28"/>
        <v>0</v>
      </c>
      <c r="L97" s="405" t="str">
        <f t="shared" si="29"/>
        <v>OK</v>
      </c>
      <c r="P97" s="151"/>
      <c r="Q97" s="224"/>
    </row>
    <row r="98" spans="3:17" ht="12.75">
      <c r="C98" s="242" t="str">
        <f>C60</f>
        <v>Other personnel ( cococo, ecc)</v>
      </c>
      <c r="D98" s="247">
        <f>F60</f>
        <v>0</v>
      </c>
      <c r="E98" s="287">
        <f>G60</f>
        <v>0</v>
      </c>
      <c r="F98" s="291">
        <f t="shared" si="30"/>
        <v>0</v>
      </c>
      <c r="G98" s="245">
        <f t="shared" si="37"/>
        <v>0</v>
      </c>
      <c r="H98" s="243">
        <f>V60</f>
        <v>0</v>
      </c>
      <c r="I98" s="289">
        <f t="shared" si="31"/>
        <v>0</v>
      </c>
      <c r="J98" s="313">
        <f t="shared" si="27"/>
        <v>0</v>
      </c>
      <c r="K98" s="314">
        <f t="shared" si="28"/>
        <v>0</v>
      </c>
      <c r="L98" s="405" t="str">
        <f t="shared" si="29"/>
        <v>OK</v>
      </c>
      <c r="P98" s="151"/>
      <c r="Q98" s="224"/>
    </row>
    <row r="99" spans="3:17" ht="9" customHeight="1" thickBot="1">
      <c r="C99" s="248"/>
      <c r="D99" s="249"/>
      <c r="E99" s="286"/>
      <c r="F99" s="250"/>
      <c r="G99" s="251"/>
      <c r="H99" s="251"/>
      <c r="I99" s="251"/>
      <c r="J99" s="251"/>
      <c r="K99" s="251"/>
      <c r="L99" s="405"/>
      <c r="P99" s="151"/>
      <c r="Q99" s="224"/>
    </row>
    <row r="100" spans="3:17" ht="21" customHeight="1" thickBot="1">
      <c r="C100" s="362" t="s">
        <v>198</v>
      </c>
      <c r="D100" s="362"/>
      <c r="E100" s="363"/>
      <c r="F100" s="311">
        <f>SUM(F77:F98)</f>
        <v>0</v>
      </c>
      <c r="G100" s="263">
        <f>SUM(G77:G98)</f>
        <v>0</v>
      </c>
      <c r="H100" s="263">
        <f>SUM(H77:H98)</f>
        <v>0</v>
      </c>
      <c r="I100" s="263">
        <f>SUM(I77:I98)</f>
        <v>0</v>
      </c>
      <c r="J100" s="316">
        <f>SUM(G100:I100)</f>
        <v>0</v>
      </c>
      <c r="K100" s="316">
        <f>F100-J100</f>
        <v>0</v>
      </c>
      <c r="L100" s="405" t="str">
        <f t="shared" si="29"/>
        <v>OK</v>
      </c>
      <c r="O100" s="151"/>
      <c r="P100" s="151"/>
      <c r="Q100" s="224"/>
    </row>
    <row r="101" ht="12">
      <c r="K101" s="151"/>
    </row>
  </sheetData>
  <sheetProtection password="E7BE" sheet="1" selectLockedCells="1"/>
  <mergeCells count="9">
    <mergeCell ref="A8:A34"/>
    <mergeCell ref="C30:F30"/>
    <mergeCell ref="K65:L65"/>
    <mergeCell ref="P65:T65"/>
    <mergeCell ref="R69:T69"/>
    <mergeCell ref="C2:V2"/>
    <mergeCell ref="C3:V3"/>
    <mergeCell ref="C4:V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9" max="20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="70" zoomScaleNormal="70" zoomScalePageLayoutView="0" workbookViewId="0" topLeftCell="A1">
      <selection activeCell="A10" sqref="A10"/>
    </sheetView>
  </sheetViews>
  <sheetFormatPr defaultColWidth="9.140625" defaultRowHeight="12.75"/>
  <cols>
    <col min="1" max="1" width="33.140625" style="90" customWidth="1"/>
    <col min="2" max="2" width="21.140625" style="90" customWidth="1"/>
    <col min="3" max="3" width="48.140625" style="90" customWidth="1"/>
    <col min="4" max="4" width="15.57421875" style="90" customWidth="1"/>
    <col min="5" max="6" width="17.421875" style="90" customWidth="1"/>
    <col min="7" max="7" width="21.421875" style="90" hidden="1" customWidth="1"/>
    <col min="8" max="8" width="16.140625" style="90" hidden="1" customWidth="1"/>
    <col min="9" max="9" width="8.140625" style="90" customWidth="1"/>
    <col min="10" max="10" width="2.57421875" style="90" customWidth="1"/>
    <col min="11" max="12" width="9.140625" style="90" customWidth="1"/>
    <col min="13" max="13" width="12.8515625" style="90" bestFit="1" customWidth="1"/>
    <col min="14" max="16384" width="9.140625" style="90" customWidth="1"/>
  </cols>
  <sheetData>
    <row r="1" spans="1:9" ht="30" customHeight="1" thickBot="1">
      <c r="A1" s="906" t="s">
        <v>220</v>
      </c>
      <c r="B1" s="907"/>
      <c r="C1" s="907"/>
      <c r="D1" s="907"/>
      <c r="E1" s="907"/>
      <c r="F1" s="907"/>
      <c r="G1" s="907"/>
      <c r="H1" s="907"/>
      <c r="I1" s="908"/>
    </row>
    <row r="2" spans="1:9" ht="18.75" customHeight="1" thickBot="1">
      <c r="A2" s="909" t="s">
        <v>42</v>
      </c>
      <c r="B2" s="910"/>
      <c r="C2" s="911" t="s">
        <v>165</v>
      </c>
      <c r="D2" s="911"/>
      <c r="E2" s="911"/>
      <c r="F2" s="912"/>
      <c r="G2" s="88"/>
      <c r="H2" s="89"/>
      <c r="I2" s="380"/>
    </row>
    <row r="3" spans="1:9" ht="16.5" customHeight="1">
      <c r="A3" s="913" t="s">
        <v>43</v>
      </c>
      <c r="B3" s="914"/>
      <c r="C3" s="915"/>
      <c r="D3" s="915"/>
      <c r="E3" s="915"/>
      <c r="F3" s="916"/>
      <c r="G3" s="91"/>
      <c r="H3" s="92"/>
      <c r="I3" s="917" t="s">
        <v>44</v>
      </c>
    </row>
    <row r="4" spans="1:9" ht="19.5" customHeight="1" thickBot="1">
      <c r="A4" s="913" t="s">
        <v>45</v>
      </c>
      <c r="B4" s="914"/>
      <c r="C4" s="920"/>
      <c r="D4" s="920"/>
      <c r="E4" s="920"/>
      <c r="F4" s="921"/>
      <c r="G4" s="91"/>
      <c r="H4" s="92"/>
      <c r="I4" s="918"/>
    </row>
    <row r="5" spans="1:9" ht="21.75" thickBot="1">
      <c r="A5" s="922" t="s">
        <v>46</v>
      </c>
      <c r="B5" s="923"/>
      <c r="C5" s="924" t="s">
        <v>47</v>
      </c>
      <c r="D5" s="925"/>
      <c r="E5" s="925"/>
      <c r="F5" s="926"/>
      <c r="G5" s="93"/>
      <c r="H5" s="94"/>
      <c r="I5" s="918"/>
    </row>
    <row r="6" spans="1:9" ht="22.5" customHeight="1" thickBot="1">
      <c r="A6" s="927" t="s">
        <v>48</v>
      </c>
      <c r="B6" s="928"/>
      <c r="C6" s="928"/>
      <c r="D6" s="928"/>
      <c r="E6" s="928"/>
      <c r="F6" s="928"/>
      <c r="G6" s="929"/>
      <c r="H6" s="929"/>
      <c r="I6" s="918"/>
    </row>
    <row r="7" spans="1:14" ht="66" customHeight="1" thickBot="1">
      <c r="A7" s="95" t="s">
        <v>49</v>
      </c>
      <c r="B7" s="96" t="s">
        <v>50</v>
      </c>
      <c r="C7" s="97" t="s">
        <v>70</v>
      </c>
      <c r="D7" s="95" t="s">
        <v>51</v>
      </c>
      <c r="E7" s="95" t="s">
        <v>71</v>
      </c>
      <c r="F7" s="98" t="s">
        <v>52</v>
      </c>
      <c r="G7" s="91"/>
      <c r="H7" s="91"/>
      <c r="I7" s="918"/>
      <c r="K7" s="99"/>
      <c r="L7" s="99"/>
      <c r="M7" s="99"/>
      <c r="N7" s="100"/>
    </row>
    <row r="8" spans="1:13" ht="20.25" customHeight="1" thickBot="1">
      <c r="A8" s="428"/>
      <c r="B8" s="429"/>
      <c r="C8" s="135">
        <v>60</v>
      </c>
      <c r="D8" s="433"/>
      <c r="E8" s="434"/>
      <c r="F8" s="101">
        <f>+(D8/C8)*B8*E8%</f>
        <v>0</v>
      </c>
      <c r="G8" s="91"/>
      <c r="H8" s="91"/>
      <c r="I8" s="918"/>
      <c r="L8" s="102"/>
      <c r="M8" s="102"/>
    </row>
    <row r="9" spans="1:13" ht="20.25" customHeight="1" thickBot="1">
      <c r="A9" s="569"/>
      <c r="B9" s="431"/>
      <c r="C9" s="136">
        <v>60</v>
      </c>
      <c r="D9" s="435"/>
      <c r="E9" s="436"/>
      <c r="F9" s="101">
        <f>+(D9/C9)*B9*E9%</f>
        <v>0</v>
      </c>
      <c r="G9" s="91"/>
      <c r="H9" s="91"/>
      <c r="I9" s="918"/>
      <c r="L9" s="102"/>
      <c r="M9" s="102"/>
    </row>
    <row r="10" spans="1:13" ht="23.25" customHeight="1" thickBot="1">
      <c r="A10" s="430"/>
      <c r="B10" s="432"/>
      <c r="C10" s="136">
        <v>60</v>
      </c>
      <c r="D10" s="437"/>
      <c r="E10" s="438"/>
      <c r="F10" s="101">
        <f>+(D10/C10)*B10*E10%</f>
        <v>0</v>
      </c>
      <c r="G10" s="91"/>
      <c r="H10" s="91"/>
      <c r="I10" s="918"/>
      <c r="M10" s="102"/>
    </row>
    <row r="11" spans="1:13" ht="23.25" customHeight="1" thickBot="1">
      <c r="A11" s="430"/>
      <c r="B11" s="432"/>
      <c r="C11" s="137">
        <v>60</v>
      </c>
      <c r="D11" s="439"/>
      <c r="E11" s="440"/>
      <c r="F11" s="101">
        <f>+(D11/C11)*B11*E11%</f>
        <v>0</v>
      </c>
      <c r="G11" s="91"/>
      <c r="H11" s="91"/>
      <c r="I11" s="918"/>
      <c r="M11" s="102"/>
    </row>
    <row r="12" spans="1:9" ht="22.5" customHeight="1" thickBot="1">
      <c r="A12" s="128"/>
      <c r="B12" s="129"/>
      <c r="C12" s="375" t="s">
        <v>68</v>
      </c>
      <c r="D12" s="376"/>
      <c r="E12" s="377"/>
      <c r="F12" s="378">
        <f>SUM(F8:F11)</f>
        <v>0</v>
      </c>
      <c r="G12" s="91"/>
      <c r="H12" s="91"/>
      <c r="I12" s="918"/>
    </row>
    <row r="13" spans="1:9" ht="24" customHeight="1">
      <c r="A13" s="441"/>
      <c r="B13" s="442"/>
      <c r="C13" s="136">
        <v>36</v>
      </c>
      <c r="D13" s="446"/>
      <c r="E13" s="447"/>
      <c r="F13" s="127">
        <f>+(D13/C13)*B13*E13%</f>
        <v>0</v>
      </c>
      <c r="G13" s="91"/>
      <c r="H13" s="91"/>
      <c r="I13" s="918"/>
    </row>
    <row r="14" spans="1:9" ht="24" customHeight="1">
      <c r="A14" s="443"/>
      <c r="B14" s="444"/>
      <c r="C14" s="136">
        <v>36</v>
      </c>
      <c r="D14" s="448"/>
      <c r="E14" s="449"/>
      <c r="F14" s="127">
        <f>+(D14/C14)*B14*E14%</f>
        <v>0</v>
      </c>
      <c r="G14" s="91"/>
      <c r="H14" s="91"/>
      <c r="I14" s="918"/>
    </row>
    <row r="15" spans="1:9" ht="24" customHeight="1">
      <c r="A15" s="445"/>
      <c r="B15" s="444"/>
      <c r="C15" s="138">
        <v>36</v>
      </c>
      <c r="D15" s="439"/>
      <c r="E15" s="440"/>
      <c r="F15" s="127">
        <f>+(D15/C15)*B15*E15%</f>
        <v>0</v>
      </c>
      <c r="G15" s="91"/>
      <c r="H15" s="91"/>
      <c r="I15" s="918"/>
    </row>
    <row r="16" spans="1:9" ht="24" customHeight="1" thickBot="1">
      <c r="A16" s="445"/>
      <c r="B16" s="444"/>
      <c r="C16" s="138">
        <v>36</v>
      </c>
      <c r="D16" s="439"/>
      <c r="E16" s="440"/>
      <c r="F16" s="127">
        <f>+(D16/C16)*B16*E16%</f>
        <v>0</v>
      </c>
      <c r="G16" s="91"/>
      <c r="H16" s="91"/>
      <c r="I16" s="918"/>
    </row>
    <row r="17" spans="1:9" ht="24.75" customHeight="1" thickBot="1">
      <c r="A17" s="130"/>
      <c r="B17" s="131"/>
      <c r="C17" s="379" t="s">
        <v>69</v>
      </c>
      <c r="D17" s="376"/>
      <c r="E17" s="377"/>
      <c r="F17" s="378">
        <f>SUM(F13:F16)</f>
        <v>0</v>
      </c>
      <c r="G17" s="91"/>
      <c r="H17" s="91"/>
      <c r="I17" s="918"/>
    </row>
    <row r="18" spans="1:9" ht="28.5" customHeight="1" thickBot="1">
      <c r="A18" s="103" t="s">
        <v>53</v>
      </c>
      <c r="B18" s="104">
        <f>SUM(B8:B17)</f>
        <v>0</v>
      </c>
      <c r="C18" s="105"/>
      <c r="D18" s="106"/>
      <c r="E18" s="106"/>
      <c r="F18" s="107">
        <f>F12+F17</f>
        <v>0</v>
      </c>
      <c r="G18" s="93"/>
      <c r="H18" s="93"/>
      <c r="I18" s="918"/>
    </row>
    <row r="19" spans="1:9" ht="12.75" thickBot="1">
      <c r="A19" s="108"/>
      <c r="B19" s="91"/>
      <c r="C19" s="91"/>
      <c r="D19" s="91"/>
      <c r="E19" s="91"/>
      <c r="F19" s="91"/>
      <c r="G19" s="91"/>
      <c r="H19" s="91"/>
      <c r="I19" s="918"/>
    </row>
    <row r="20" spans="1:9" ht="24.75" customHeight="1" thickBot="1">
      <c r="A20" s="109" t="s">
        <v>54</v>
      </c>
      <c r="B20" s="930" t="s">
        <v>55</v>
      </c>
      <c r="C20" s="931"/>
      <c r="D20" s="932" t="s">
        <v>56</v>
      </c>
      <c r="E20" s="933"/>
      <c r="F20" s="110">
        <f>B18-F18</f>
        <v>0</v>
      </c>
      <c r="G20" s="91"/>
      <c r="H20" s="91"/>
      <c r="I20" s="918"/>
    </row>
    <row r="21" spans="1:9" ht="12.75">
      <c r="A21" s="109"/>
      <c r="B21" s="91"/>
      <c r="C21" s="91"/>
      <c r="D21" s="91"/>
      <c r="E21" s="91"/>
      <c r="F21" s="91"/>
      <c r="G21" s="91"/>
      <c r="H21" s="91"/>
      <c r="I21" s="918"/>
    </row>
    <row r="22" spans="1:9" ht="12">
      <c r="A22" s="934" t="s">
        <v>72</v>
      </c>
      <c r="B22" s="935"/>
      <c r="C22" s="935"/>
      <c r="D22" s="935"/>
      <c r="E22" s="935"/>
      <c r="F22" s="935"/>
      <c r="G22" s="91"/>
      <c r="H22" s="91"/>
      <c r="I22" s="918"/>
    </row>
    <row r="23" spans="1:9" ht="12">
      <c r="A23" s="936"/>
      <c r="B23" s="935"/>
      <c r="C23" s="935"/>
      <c r="D23" s="935"/>
      <c r="E23" s="935"/>
      <c r="F23" s="935"/>
      <c r="G23" s="91"/>
      <c r="H23" s="91"/>
      <c r="I23" s="918"/>
    </row>
    <row r="24" spans="1:9" ht="12">
      <c r="A24" s="937" t="s">
        <v>57</v>
      </c>
      <c r="B24" s="938"/>
      <c r="C24" s="938"/>
      <c r="D24" s="938"/>
      <c r="E24" s="938"/>
      <c r="F24" s="938"/>
      <c r="G24" s="91"/>
      <c r="H24" s="91"/>
      <c r="I24" s="918"/>
    </row>
    <row r="25" spans="1:9" ht="12.75" thickBot="1">
      <c r="A25" s="111"/>
      <c r="B25" s="93"/>
      <c r="C25" s="93"/>
      <c r="D25" s="93"/>
      <c r="E25" s="93"/>
      <c r="F25" s="93"/>
      <c r="G25" s="93"/>
      <c r="H25" s="93"/>
      <c r="I25" s="919"/>
    </row>
  </sheetData>
  <sheetProtection password="E7BE" sheet="1" selectLockedCells="1"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Q23"/>
  <sheetViews>
    <sheetView zoomScale="55" zoomScaleNormal="55" zoomScalePageLayoutView="0" workbookViewId="0" topLeftCell="E1">
      <selection activeCell="I10" sqref="I10:K10"/>
    </sheetView>
  </sheetViews>
  <sheetFormatPr defaultColWidth="9.140625" defaultRowHeight="12.75"/>
  <cols>
    <col min="1" max="1" width="2.8515625" style="132" customWidth="1"/>
    <col min="2" max="2" width="4.8515625" style="0" customWidth="1"/>
    <col min="3" max="3" width="21.421875" style="0" customWidth="1"/>
    <col min="4" max="4" width="20.00390625" style="0" customWidth="1"/>
    <col min="5" max="5" width="58.421875" style="0" customWidth="1"/>
    <col min="6" max="6" width="22.421875" style="0" customWidth="1"/>
    <col min="7" max="10" width="23.140625" style="0" customWidth="1"/>
    <col min="11" max="11" width="20.140625" style="0" customWidth="1"/>
    <col min="12" max="12" width="19.57421875" style="0" customWidth="1"/>
    <col min="13" max="13" width="5.57421875" style="0" customWidth="1"/>
    <col min="14" max="14" width="9.140625" style="0" customWidth="1"/>
    <col min="15" max="15" width="15.140625" style="0" customWidth="1"/>
    <col min="16" max="16" width="15.57421875" style="0" customWidth="1"/>
    <col min="17" max="17" width="16.8515625" style="0" customWidth="1"/>
  </cols>
  <sheetData>
    <row r="1" ht="9" customHeight="1" thickBot="1"/>
    <row r="2" spans="3:12" ht="45" customHeight="1" thickBot="1">
      <c r="C2" s="1006" t="s">
        <v>14</v>
      </c>
      <c r="D2" s="1007"/>
      <c r="E2" s="1008"/>
      <c r="F2" s="969" t="s">
        <v>41</v>
      </c>
      <c r="G2" s="970"/>
      <c r="H2" s="971"/>
      <c r="I2" s="972" t="s">
        <v>183</v>
      </c>
      <c r="J2" s="973"/>
      <c r="K2" s="974"/>
      <c r="L2" s="967" t="s">
        <v>15</v>
      </c>
    </row>
    <row r="3" spans="3:12" ht="45" customHeight="1" thickBot="1">
      <c r="C3" s="464"/>
      <c r="D3" s="454"/>
      <c r="E3" s="454"/>
      <c r="F3" s="465" t="s">
        <v>239</v>
      </c>
      <c r="G3" s="327" t="s">
        <v>240</v>
      </c>
      <c r="H3" s="327" t="s">
        <v>241</v>
      </c>
      <c r="I3" s="562" t="s">
        <v>239</v>
      </c>
      <c r="J3" s="540" t="s">
        <v>240</v>
      </c>
      <c r="K3" s="563" t="s">
        <v>241</v>
      </c>
      <c r="L3" s="968"/>
    </row>
    <row r="4" spans="3:12" ht="19.5" customHeight="1">
      <c r="C4" s="998" t="s">
        <v>151</v>
      </c>
      <c r="D4" s="999"/>
      <c r="E4" s="328" t="s">
        <v>188</v>
      </c>
      <c r="F4" s="318">
        <f>'HE_ERC '!M11+'HE_ERC '!M16</f>
        <v>0</v>
      </c>
      <c r="G4" s="318">
        <f>'HE_ERC '!N11+'HE_ERC '!N16</f>
        <v>0</v>
      </c>
      <c r="H4" s="541" t="e">
        <f>G4/F4</f>
        <v>#DIV/0!</v>
      </c>
      <c r="I4" s="539"/>
      <c r="J4" s="539"/>
      <c r="K4" s="450" t="e">
        <f>J4/I4</f>
        <v>#DIV/0!</v>
      </c>
      <c r="L4" s="319">
        <f>G4+J4</f>
        <v>0</v>
      </c>
    </row>
    <row r="5" spans="3:12" ht="19.5" customHeight="1">
      <c r="C5" s="1000"/>
      <c r="D5" s="1001"/>
      <c r="E5" s="329" t="s">
        <v>16</v>
      </c>
      <c r="F5" s="318">
        <f>'HE_ERC '!M12</f>
        <v>0</v>
      </c>
      <c r="G5" s="319">
        <f>'HE_ERC '!N12</f>
        <v>0</v>
      </c>
      <c r="H5" s="541" t="e">
        <f>G5/F5</f>
        <v>#DIV/0!</v>
      </c>
      <c r="I5" s="539"/>
      <c r="J5" s="539"/>
      <c r="K5" s="450" t="e">
        <f>J5/I5</f>
        <v>#DIV/0!</v>
      </c>
      <c r="L5" s="319">
        <f>G5+J5</f>
        <v>0</v>
      </c>
    </row>
    <row r="6" spans="3:12" ht="19.5" customHeight="1" thickBot="1">
      <c r="C6" s="1000"/>
      <c r="D6" s="1001"/>
      <c r="E6" s="329" t="s">
        <v>17</v>
      </c>
      <c r="F6" s="319">
        <f>'HE_ERC '!M13+'HE_ERC '!M17</f>
        <v>0</v>
      </c>
      <c r="G6" s="319">
        <f>'HE_ERC '!N13+'HE_ERC '!N17</f>
        <v>0</v>
      </c>
      <c r="H6" s="541" t="e">
        <f>G6/F6</f>
        <v>#DIV/0!</v>
      </c>
      <c r="I6" s="539"/>
      <c r="J6" s="539"/>
      <c r="K6" s="450" t="e">
        <f>J6/I6</f>
        <v>#DIV/0!</v>
      </c>
      <c r="L6" s="319">
        <f>G6+J6</f>
        <v>0</v>
      </c>
    </row>
    <row r="7" spans="1:14" ht="19.5" customHeight="1">
      <c r="A7" s="994"/>
      <c r="C7" s="1000"/>
      <c r="D7" s="1001"/>
      <c r="E7" s="329" t="s">
        <v>18</v>
      </c>
      <c r="F7" s="318">
        <f>'HE_ERC '!M14+'HE_ERC '!M18</f>
        <v>0</v>
      </c>
      <c r="G7" s="319">
        <f>'HE_ERC '!N14+'HE_ERC '!N18</f>
        <v>0</v>
      </c>
      <c r="H7" s="541" t="e">
        <f>G7/F7</f>
        <v>#DIV/0!</v>
      </c>
      <c r="I7" s="539"/>
      <c r="J7" s="539"/>
      <c r="K7" s="450" t="e">
        <f>J7/I7</f>
        <v>#DIV/0!</v>
      </c>
      <c r="L7" s="319">
        <f>G7+J7</f>
        <v>0</v>
      </c>
      <c r="N7" s="984" t="s">
        <v>149</v>
      </c>
    </row>
    <row r="8" spans="1:14" ht="19.5" customHeight="1" thickBot="1">
      <c r="A8" s="994"/>
      <c r="C8" s="1002"/>
      <c r="D8" s="1003"/>
      <c r="E8" s="330" t="s">
        <v>150</v>
      </c>
      <c r="F8" s="318">
        <f>'HE_ERC '!M15+'HE_ERC '!M19+'HE_ERC '!M20+'HE_ERC '!M21+'HE_ERC '!M22+'HE_ERC '!M23</f>
        <v>0</v>
      </c>
      <c r="G8" s="320">
        <f>SUM('HE_ERC '!N19+'HE_ERC '!N20+'HE_ERC '!N21+'HE_ERC '!N22+'HE_ERC '!N23+'HE_ERC '!N15)</f>
        <v>0</v>
      </c>
      <c r="H8" s="541" t="e">
        <f>G8/F8</f>
        <v>#DIV/0!</v>
      </c>
      <c r="I8" s="539"/>
      <c r="J8" s="539"/>
      <c r="K8" s="450" t="e">
        <f>J8/I8</f>
        <v>#DIV/0!</v>
      </c>
      <c r="L8" s="319">
        <f>G8+J8</f>
        <v>0</v>
      </c>
      <c r="N8" s="985"/>
    </row>
    <row r="9" spans="1:14" ht="19.5" customHeight="1" thickBot="1">
      <c r="A9" s="994"/>
      <c r="C9" s="1004" t="s">
        <v>174</v>
      </c>
      <c r="D9" s="1005"/>
      <c r="E9" s="1005"/>
      <c r="F9" s="939">
        <f>SUM(G4:G8)</f>
        <v>0</v>
      </c>
      <c r="G9" s="940"/>
      <c r="H9" s="941"/>
      <c r="I9" s="939">
        <f>SUM(J4:J8)</f>
        <v>0</v>
      </c>
      <c r="J9" s="940"/>
      <c r="K9" s="941"/>
      <c r="L9" s="292">
        <f>SUM(L4:L8)</f>
        <v>0</v>
      </c>
      <c r="N9" s="985"/>
    </row>
    <row r="10" spans="1:14" ht="19.5" customHeight="1" thickBot="1">
      <c r="A10" s="994"/>
      <c r="C10" s="993" t="s">
        <v>225</v>
      </c>
      <c r="D10" s="992"/>
      <c r="E10" s="992"/>
      <c r="F10" s="939">
        <f>SUM('HE_ERC '!Q54:Q57)</f>
        <v>0</v>
      </c>
      <c r="G10" s="940"/>
      <c r="H10" s="940"/>
      <c r="I10" s="952"/>
      <c r="J10" s="953"/>
      <c r="K10" s="954"/>
      <c r="L10" s="292">
        <f>SUM(F10+K10)</f>
        <v>0</v>
      </c>
      <c r="N10" s="985"/>
    </row>
    <row r="11" spans="1:14" ht="19.5" customHeight="1" thickBot="1">
      <c r="A11" s="994"/>
      <c r="C11" s="998" t="s">
        <v>163</v>
      </c>
      <c r="D11" s="945" t="s">
        <v>164</v>
      </c>
      <c r="E11" s="946"/>
      <c r="F11" s="947">
        <f>SUM('HE_ERC '!O26:O28)</f>
        <v>0</v>
      </c>
      <c r="G11" s="948"/>
      <c r="H11" s="948"/>
      <c r="I11" s="955"/>
      <c r="J11" s="956"/>
      <c r="K11" s="957"/>
      <c r="L11" s="321">
        <f>F11+K11</f>
        <v>0</v>
      </c>
      <c r="N11" s="985"/>
    </row>
    <row r="12" spans="1:14" ht="19.5" customHeight="1" thickBot="1">
      <c r="A12" s="994"/>
      <c r="C12" s="1000"/>
      <c r="D12" s="945" t="s">
        <v>184</v>
      </c>
      <c r="E12" s="946"/>
      <c r="F12" s="947">
        <f>SUM('HE_ERC '!O31:O33)</f>
        <v>0</v>
      </c>
      <c r="G12" s="948"/>
      <c r="H12" s="948"/>
      <c r="I12" s="955"/>
      <c r="J12" s="956"/>
      <c r="K12" s="957"/>
      <c r="L12" s="321">
        <f>F12+K12</f>
        <v>0</v>
      </c>
      <c r="N12" s="985"/>
    </row>
    <row r="13" spans="1:14" ht="19.5" customHeight="1">
      <c r="A13" s="994"/>
      <c r="C13" s="1000"/>
      <c r="D13" s="1010" t="s">
        <v>166</v>
      </c>
      <c r="E13" s="558" t="s">
        <v>167</v>
      </c>
      <c r="F13" s="949">
        <f>SUM('HE_ERC '!O36:O39)</f>
        <v>0</v>
      </c>
      <c r="G13" s="950"/>
      <c r="H13" s="951"/>
      <c r="I13" s="958"/>
      <c r="J13" s="959"/>
      <c r="K13" s="960"/>
      <c r="L13" s="322">
        <f>F13+K13</f>
        <v>0</v>
      </c>
      <c r="N13" s="985"/>
    </row>
    <row r="14" spans="1:14" ht="19.5" customHeight="1">
      <c r="A14" s="994"/>
      <c r="C14" s="1000"/>
      <c r="D14" s="1011"/>
      <c r="E14" s="559" t="s">
        <v>168</v>
      </c>
      <c r="F14" s="978">
        <f>SUM('HE_ERC '!O40)</f>
        <v>0</v>
      </c>
      <c r="G14" s="979"/>
      <c r="H14" s="980"/>
      <c r="I14" s="961"/>
      <c r="J14" s="962"/>
      <c r="K14" s="963"/>
      <c r="L14" s="319">
        <f>F14+K14</f>
        <v>0</v>
      </c>
      <c r="N14" s="985"/>
    </row>
    <row r="15" spans="1:14" ht="19.5" customHeight="1" thickBot="1">
      <c r="A15" s="994"/>
      <c r="C15" s="1000"/>
      <c r="D15" s="1011"/>
      <c r="E15" s="560" t="s">
        <v>169</v>
      </c>
      <c r="F15" s="981">
        <f>SUM('HE_ERC '!O41:O45)</f>
        <v>0</v>
      </c>
      <c r="G15" s="982"/>
      <c r="H15" s="983"/>
      <c r="I15" s="975"/>
      <c r="J15" s="976"/>
      <c r="K15" s="977"/>
      <c r="L15" s="323">
        <f>F15+K15</f>
        <v>0</v>
      </c>
      <c r="N15" s="985"/>
    </row>
    <row r="16" spans="1:14" ht="19.5" customHeight="1" thickBot="1">
      <c r="A16" s="994"/>
      <c r="C16" s="1000"/>
      <c r="D16" s="1012"/>
      <c r="E16" s="561" t="s">
        <v>170</v>
      </c>
      <c r="F16" s="981">
        <f>SUM(F13:F15)</f>
        <v>0</v>
      </c>
      <c r="G16" s="982"/>
      <c r="H16" s="983"/>
      <c r="I16" s="939">
        <f>I13+I14+I15</f>
        <v>0</v>
      </c>
      <c r="J16" s="940"/>
      <c r="K16" s="941"/>
      <c r="L16" s="292">
        <f>F16+I16</f>
        <v>0</v>
      </c>
      <c r="N16" s="985"/>
    </row>
    <row r="17" spans="1:16" ht="19.5" customHeight="1" thickBot="1">
      <c r="A17" s="994"/>
      <c r="C17" s="989" t="s">
        <v>175</v>
      </c>
      <c r="D17" s="1009"/>
      <c r="E17" s="1009"/>
      <c r="F17" s="964">
        <f>F11+F12+F16</f>
        <v>0</v>
      </c>
      <c r="G17" s="965"/>
      <c r="H17" s="965"/>
      <c r="I17" s="964">
        <f>I11+I12+I16</f>
        <v>0</v>
      </c>
      <c r="J17" s="965"/>
      <c r="K17" s="966"/>
      <c r="L17" s="317">
        <f>F17+I17</f>
        <v>0</v>
      </c>
      <c r="N17" s="985"/>
      <c r="P17" s="117"/>
    </row>
    <row r="18" spans="1:16" ht="19.5" customHeight="1" thickBot="1">
      <c r="A18" s="994"/>
      <c r="C18" s="1013" t="s">
        <v>226</v>
      </c>
      <c r="D18" s="1014"/>
      <c r="E18" s="1014"/>
      <c r="F18" s="964">
        <f>SUM('HE_ERC '!O59)</f>
        <v>0</v>
      </c>
      <c r="G18" s="965"/>
      <c r="H18" s="966"/>
      <c r="I18" s="961"/>
      <c r="J18" s="962"/>
      <c r="K18" s="963"/>
      <c r="L18" s="317">
        <f>F18+K18</f>
        <v>0</v>
      </c>
      <c r="N18" s="985"/>
      <c r="P18" s="117"/>
    </row>
    <row r="19" spans="1:14" ht="19.5" customHeight="1" thickBot="1">
      <c r="A19" s="994"/>
      <c r="C19" s="991" t="s">
        <v>182</v>
      </c>
      <c r="D19" s="992"/>
      <c r="E19" s="992"/>
      <c r="F19" s="964">
        <f>25%*(F9+F11+F12+F16)</f>
        <v>0</v>
      </c>
      <c r="G19" s="965"/>
      <c r="H19" s="966"/>
      <c r="I19" s="964">
        <f>25%*(I9+I17)</f>
        <v>0</v>
      </c>
      <c r="J19" s="965"/>
      <c r="K19" s="966"/>
      <c r="L19" s="317">
        <f>F19+I19</f>
        <v>0</v>
      </c>
      <c r="N19" s="986"/>
    </row>
    <row r="20" spans="3:17" ht="19.5" customHeight="1" thickBot="1">
      <c r="C20" s="989" t="s">
        <v>181</v>
      </c>
      <c r="D20" s="990"/>
      <c r="E20" s="990"/>
      <c r="F20" s="939">
        <f>F9+F10+F17+F18+F19</f>
        <v>0</v>
      </c>
      <c r="G20" s="940"/>
      <c r="H20" s="941"/>
      <c r="I20" s="939">
        <f>I9+I17+I18+I10+I19</f>
        <v>0</v>
      </c>
      <c r="J20" s="940"/>
      <c r="K20" s="941"/>
      <c r="L20" s="292">
        <f>F20+I20</f>
        <v>0</v>
      </c>
      <c r="O20" s="331" t="s">
        <v>63</v>
      </c>
      <c r="P20" s="331" t="s">
        <v>64</v>
      </c>
      <c r="Q20" s="331" t="s">
        <v>62</v>
      </c>
    </row>
    <row r="21" spans="3:17" ht="19.5" customHeight="1" thickBot="1">
      <c r="C21" s="987" t="s">
        <v>189</v>
      </c>
      <c r="D21" s="988"/>
      <c r="E21" s="988"/>
      <c r="F21" s="942">
        <f>F20</f>
        <v>0</v>
      </c>
      <c r="G21" s="943"/>
      <c r="H21" s="944"/>
      <c r="I21" s="942">
        <f>I20</f>
        <v>0</v>
      </c>
      <c r="J21" s="943"/>
      <c r="K21" s="944"/>
      <c r="L21" s="336">
        <f>L20</f>
        <v>0</v>
      </c>
      <c r="N21" s="334" t="str">
        <f>IF(L21&gt;(P21+Q21),"ERRORE","OK")</f>
        <v>OK</v>
      </c>
      <c r="O21" s="333" t="s">
        <v>262</v>
      </c>
      <c r="P21" s="332">
        <v>2500000</v>
      </c>
      <c r="Q21" s="332">
        <v>1000000</v>
      </c>
    </row>
    <row r="22" spans="7:17" ht="19.5" customHeight="1" thickBot="1">
      <c r="G22" s="150"/>
      <c r="H22" s="150"/>
      <c r="I22" s="150"/>
      <c r="J22" s="150"/>
      <c r="L22" s="309"/>
      <c r="O22" s="118"/>
      <c r="P22" s="120"/>
      <c r="Q22" s="119"/>
    </row>
    <row r="23" spans="7:17" ht="19.5" customHeight="1" thickBot="1">
      <c r="G23" s="995" t="s">
        <v>185</v>
      </c>
      <c r="H23" s="996"/>
      <c r="I23" s="996"/>
      <c r="J23" s="996"/>
      <c r="K23" s="997"/>
      <c r="L23" s="337" t="str">
        <f>IF(L21&gt;P21,"yes","no")</f>
        <v>no</v>
      </c>
      <c r="O23" s="118"/>
      <c r="P23" s="118"/>
      <c r="Q23" s="119"/>
    </row>
  </sheetData>
  <sheetProtection password="E7BE" sheet="1" selectLockedCells="1"/>
  <mergeCells count="45">
    <mergeCell ref="G23:K23"/>
    <mergeCell ref="C4:D8"/>
    <mergeCell ref="C9:E9"/>
    <mergeCell ref="C2:E2"/>
    <mergeCell ref="C17:E17"/>
    <mergeCell ref="C11:C16"/>
    <mergeCell ref="D13:D16"/>
    <mergeCell ref="C18:E18"/>
    <mergeCell ref="F19:H19"/>
    <mergeCell ref="F17:H17"/>
    <mergeCell ref="N7:N19"/>
    <mergeCell ref="C21:E21"/>
    <mergeCell ref="C20:E20"/>
    <mergeCell ref="C19:E19"/>
    <mergeCell ref="C10:E10"/>
    <mergeCell ref="A7:A19"/>
    <mergeCell ref="I18:K18"/>
    <mergeCell ref="I19:K19"/>
    <mergeCell ref="I20:K20"/>
    <mergeCell ref="I21:K21"/>
    <mergeCell ref="L2:L3"/>
    <mergeCell ref="F2:H2"/>
    <mergeCell ref="I2:K2"/>
    <mergeCell ref="I15:K15"/>
    <mergeCell ref="I16:K16"/>
    <mergeCell ref="I17:K17"/>
    <mergeCell ref="I9:K9"/>
    <mergeCell ref="F14:H14"/>
    <mergeCell ref="F15:H15"/>
    <mergeCell ref="F16:H16"/>
    <mergeCell ref="I10:K10"/>
    <mergeCell ref="I11:K11"/>
    <mergeCell ref="I12:K12"/>
    <mergeCell ref="I13:K13"/>
    <mergeCell ref="I14:K14"/>
    <mergeCell ref="F18:H18"/>
    <mergeCell ref="F20:H20"/>
    <mergeCell ref="F21:H21"/>
    <mergeCell ref="F10:H10"/>
    <mergeCell ref="F9:H9"/>
    <mergeCell ref="D11:E11"/>
    <mergeCell ref="D12:E12"/>
    <mergeCell ref="F11:H11"/>
    <mergeCell ref="F12:H12"/>
    <mergeCell ref="F13:H13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2:N36"/>
  <sheetViews>
    <sheetView tabSelected="1" zoomScale="90" zoomScaleNormal="90" zoomScalePageLayoutView="0" workbookViewId="0" topLeftCell="A4">
      <selection activeCell="A5" sqref="A5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28125" style="0" customWidth="1"/>
    <col min="12" max="12" width="16.7109375" style="0" customWidth="1"/>
    <col min="13" max="13" width="15.7109375" style="0" customWidth="1"/>
    <col min="14" max="14" width="11.7109375" style="0" bestFit="1" customWidth="1"/>
  </cols>
  <sheetData>
    <row r="1" ht="12.75" thickBot="1"/>
    <row r="2" spans="3:4" ht="13.5" thickBot="1">
      <c r="C2" s="360" t="s">
        <v>259</v>
      </c>
      <c r="D2" s="361"/>
    </row>
    <row r="3" ht="12.75" thickBot="1"/>
    <row r="4" spans="3:6" ht="13.5" thickBot="1">
      <c r="C4" s="265"/>
      <c r="D4" s="267"/>
      <c r="E4" s="267"/>
      <c r="F4" s="267"/>
    </row>
    <row r="5" spans="3:9" ht="13.5" thickBot="1">
      <c r="C5" s="571" t="s">
        <v>129</v>
      </c>
      <c r="D5" s="571" t="s">
        <v>158</v>
      </c>
      <c r="E5" s="571" t="s">
        <v>260</v>
      </c>
      <c r="F5" s="571" t="s">
        <v>261</v>
      </c>
      <c r="H5" s="279" t="s">
        <v>161</v>
      </c>
      <c r="I5" s="279" t="s">
        <v>136</v>
      </c>
    </row>
    <row r="6" spans="3:9" ht="12.75" thickBot="1">
      <c r="C6" s="266"/>
      <c r="D6" s="268"/>
      <c r="E6" s="268"/>
      <c r="F6" s="268"/>
      <c r="H6" s="67"/>
      <c r="I6" s="67"/>
    </row>
    <row r="7" spans="3:12" ht="18.75" customHeight="1" thickBot="1">
      <c r="C7" s="270" t="s">
        <v>130</v>
      </c>
      <c r="D7" s="295">
        <v>16350</v>
      </c>
      <c r="E7" s="295">
        <v>16350</v>
      </c>
      <c r="F7" s="295">
        <v>16350</v>
      </c>
      <c r="H7" s="276">
        <f>D7</f>
        <v>16350</v>
      </c>
      <c r="I7" s="277"/>
      <c r="L7" s="572"/>
    </row>
    <row r="8" spans="3:13" ht="18" customHeight="1" thickBot="1">
      <c r="C8" s="270" t="s">
        <v>131</v>
      </c>
      <c r="D8" s="295">
        <v>3817.73</v>
      </c>
      <c r="E8" s="295">
        <v>3817.73</v>
      </c>
      <c r="F8" s="295">
        <v>3817.73</v>
      </c>
      <c r="H8" s="277">
        <f>D8</f>
        <v>3817.73</v>
      </c>
      <c r="I8" s="277"/>
      <c r="L8" s="572"/>
      <c r="M8" s="573"/>
    </row>
    <row r="9" spans="3:12" ht="12.75" thickBot="1">
      <c r="C9" s="270" t="s">
        <v>132</v>
      </c>
      <c r="D9" s="295">
        <v>2389.37</v>
      </c>
      <c r="E9" s="295">
        <v>2389.37</v>
      </c>
      <c r="F9" s="295">
        <v>2389.37</v>
      </c>
      <c r="H9" s="277"/>
      <c r="I9" s="277">
        <f>F9-H9</f>
        <v>2389.37</v>
      </c>
      <c r="L9" s="574"/>
    </row>
    <row r="10" spans="3:12" ht="12.75" thickBot="1">
      <c r="C10" s="270" t="s">
        <v>133</v>
      </c>
      <c r="D10" s="295">
        <v>1650</v>
      </c>
      <c r="E10" s="295">
        <v>1650</v>
      </c>
      <c r="F10" s="295">
        <v>1650</v>
      </c>
      <c r="H10" s="277"/>
      <c r="I10" s="277">
        <v>1650</v>
      </c>
      <c r="L10" s="574"/>
    </row>
    <row r="11" spans="3:9" ht="12.75" thickBot="1">
      <c r="C11" s="269"/>
      <c r="D11" s="296"/>
      <c r="E11" s="296"/>
      <c r="F11" s="296"/>
      <c r="H11" s="305"/>
      <c r="I11" s="305"/>
    </row>
    <row r="12" spans="3:10" ht="13.5" thickBot="1">
      <c r="C12" s="575" t="s">
        <v>134</v>
      </c>
      <c r="D12" s="576">
        <f>SUM(D7:D10)</f>
        <v>24207.1</v>
      </c>
      <c r="E12" s="576">
        <f>SUM(E7:E10)</f>
        <v>24207.1</v>
      </c>
      <c r="F12" s="576">
        <f>SUM(F7:F10)</f>
        <v>24207.1</v>
      </c>
      <c r="H12" s="577">
        <f>SUM(H7:H11)</f>
        <v>20167.73</v>
      </c>
      <c r="I12" s="308">
        <f>SUM(I7:I11)</f>
        <v>4039.37</v>
      </c>
      <c r="J12" s="264" t="s">
        <v>135</v>
      </c>
    </row>
    <row r="13" spans="3:11" ht="12">
      <c r="C13" s="269"/>
      <c r="D13" s="271"/>
      <c r="E13" s="274"/>
      <c r="F13" s="274"/>
      <c r="H13" s="306"/>
      <c r="I13" s="306"/>
      <c r="K13" s="264"/>
    </row>
    <row r="14" spans="3:12" ht="12.75" thickBot="1">
      <c r="C14" s="273"/>
      <c r="D14" s="272"/>
      <c r="E14" s="268"/>
      <c r="F14" s="268"/>
      <c r="H14" s="277">
        <f>SUM(D7:D8)</f>
        <v>20167.73</v>
      </c>
      <c r="I14" s="277">
        <f>SUM(D9+D10)</f>
        <v>4039.37</v>
      </c>
      <c r="J14" s="264" t="s">
        <v>137</v>
      </c>
      <c r="L14" s="309"/>
    </row>
    <row r="15" spans="3:12" ht="13.5" thickBot="1">
      <c r="C15" s="1015"/>
      <c r="D15" s="1016"/>
      <c r="E15" s="1016"/>
      <c r="F15" s="1017"/>
      <c r="H15" s="277">
        <f>SUM(E7:E8)</f>
        <v>20167.73</v>
      </c>
      <c r="I15" s="277">
        <f>(E9+E10)</f>
        <v>4039.37</v>
      </c>
      <c r="J15" s="264" t="s">
        <v>138</v>
      </c>
      <c r="L15" s="309"/>
    </row>
    <row r="16" spans="3:14" ht="12.75" customHeight="1" thickBot="1">
      <c r="C16" s="578"/>
      <c r="D16" s="579"/>
      <c r="E16" s="580" t="s">
        <v>159</v>
      </c>
      <c r="F16" s="581">
        <f>SUM(D12:F12)</f>
        <v>72621.29999999999</v>
      </c>
      <c r="H16" s="277">
        <f>SUM(F7:F8)</f>
        <v>20167.73</v>
      </c>
      <c r="I16" s="277">
        <f>(F9+F10)</f>
        <v>4039.37</v>
      </c>
      <c r="J16" s="264" t="s">
        <v>139</v>
      </c>
      <c r="L16" s="309"/>
      <c r="N16" s="281"/>
    </row>
    <row r="17" spans="3:14" ht="13.5" thickBot="1">
      <c r="C17" s="1018"/>
      <c r="D17" s="1019"/>
      <c r="E17" s="1019"/>
      <c r="F17" s="1020"/>
      <c r="H17" s="278">
        <f>SUM(H14:H16)</f>
        <v>60503.19</v>
      </c>
      <c r="I17" s="307">
        <f>SUM(I14:I16)</f>
        <v>12118.11</v>
      </c>
      <c r="J17" s="281" t="s">
        <v>140</v>
      </c>
      <c r="L17" s="309"/>
      <c r="N17" s="582"/>
    </row>
    <row r="18" spans="3:10" ht="13.5" thickBot="1">
      <c r="C18" s="1021"/>
      <c r="D18" s="1022"/>
      <c r="E18" s="1022"/>
      <c r="F18" s="1023"/>
      <c r="H18" s="275"/>
      <c r="I18" s="308">
        <f>SUM(H17:I17)</f>
        <v>72621.3</v>
      </c>
      <c r="J18" s="281" t="s">
        <v>140</v>
      </c>
    </row>
    <row r="21" ht="12.75" thickBot="1"/>
    <row r="22" spans="3:6" ht="13.5" thickBot="1">
      <c r="C22" s="265"/>
      <c r="D22" s="267"/>
      <c r="E22" s="267"/>
      <c r="F22" s="267"/>
    </row>
    <row r="23" spans="3:9" ht="13.5" thickBot="1">
      <c r="C23" s="381" t="s">
        <v>141</v>
      </c>
      <c r="D23" s="381" t="s">
        <v>158</v>
      </c>
      <c r="E23" s="381" t="s">
        <v>260</v>
      </c>
      <c r="F23" s="381" t="s">
        <v>261</v>
      </c>
      <c r="H23" s="279" t="s">
        <v>161</v>
      </c>
      <c r="I23" s="279" t="s">
        <v>136</v>
      </c>
    </row>
    <row r="24" spans="3:9" ht="12.75" thickBot="1">
      <c r="C24" s="266"/>
      <c r="D24" s="268"/>
      <c r="E24" s="268"/>
      <c r="F24" s="268"/>
      <c r="H24" s="283"/>
      <c r="I24" s="283"/>
    </row>
    <row r="25" spans="3:12" ht="12.75" thickBot="1">
      <c r="C25" s="297" t="s">
        <v>130</v>
      </c>
      <c r="D25" s="298">
        <v>16350</v>
      </c>
      <c r="E25" s="298">
        <v>16350</v>
      </c>
      <c r="F25" s="298">
        <v>16350</v>
      </c>
      <c r="H25" s="276">
        <v>16350</v>
      </c>
      <c r="I25" s="277"/>
      <c r="L25" s="583"/>
    </row>
    <row r="26" spans="3:13" ht="12.75" thickBot="1">
      <c r="C26" s="297" t="s">
        <v>131</v>
      </c>
      <c r="D26" s="295">
        <v>3817.73</v>
      </c>
      <c r="E26" s="295">
        <v>3817.73</v>
      </c>
      <c r="F26" s="295">
        <v>3817.73</v>
      </c>
      <c r="H26" s="277">
        <f>D26</f>
        <v>3817.73</v>
      </c>
      <c r="I26" s="277"/>
      <c r="L26" s="583"/>
      <c r="M26" s="584"/>
    </row>
    <row r="27" spans="3:12" ht="12.75" thickBot="1">
      <c r="C27" s="297" t="s">
        <v>142</v>
      </c>
      <c r="D27" s="298">
        <v>1614.69</v>
      </c>
      <c r="E27" s="298">
        <v>1614.69</v>
      </c>
      <c r="F27" s="298">
        <v>1614.69</v>
      </c>
      <c r="H27" s="277"/>
      <c r="I27" s="277">
        <f>F27-H27</f>
        <v>1614.69</v>
      </c>
      <c r="L27" s="583"/>
    </row>
    <row r="28" spans="3:13" ht="12.75" thickBot="1">
      <c r="C28" s="297" t="s">
        <v>133</v>
      </c>
      <c r="D28" s="298">
        <v>1650</v>
      </c>
      <c r="E28" s="298">
        <v>1650</v>
      </c>
      <c r="F28" s="298">
        <v>1650</v>
      </c>
      <c r="H28" s="277"/>
      <c r="I28" s="277">
        <v>1650</v>
      </c>
      <c r="L28" s="585"/>
      <c r="M28" s="585"/>
    </row>
    <row r="29" spans="3:9" ht="12.75" thickBot="1">
      <c r="C29" s="299"/>
      <c r="D29" s="300"/>
      <c r="E29" s="300"/>
      <c r="F29" s="300"/>
      <c r="H29" s="305"/>
      <c r="I29" s="305"/>
    </row>
    <row r="30" spans="3:13" ht="13.5" thickBot="1">
      <c r="C30" s="303" t="s">
        <v>134</v>
      </c>
      <c r="D30" s="304">
        <f>SUM(D25:D28)</f>
        <v>23432.42</v>
      </c>
      <c r="E30" s="304">
        <f>SUM(E25:E28)</f>
        <v>23432.42</v>
      </c>
      <c r="F30" s="304">
        <f>SUM(F25:F28)</f>
        <v>23432.42</v>
      </c>
      <c r="H30" s="586">
        <f>SUM(H25:H28)</f>
        <v>20167.73</v>
      </c>
      <c r="I30" s="310">
        <f>SUM(I25:I28)</f>
        <v>3264.69</v>
      </c>
      <c r="J30" s="264" t="s">
        <v>135</v>
      </c>
      <c r="M30" s="309"/>
    </row>
    <row r="31" spans="3:9" ht="12.75" thickBot="1">
      <c r="C31" s="297"/>
      <c r="D31" s="298"/>
      <c r="E31" s="298"/>
      <c r="F31" s="298"/>
      <c r="H31" s="306"/>
      <c r="I31" s="306"/>
    </row>
    <row r="32" spans="3:10" ht="13.5" thickBot="1">
      <c r="C32" s="1024"/>
      <c r="D32" s="1025"/>
      <c r="E32" s="1025"/>
      <c r="F32" s="1026"/>
      <c r="H32" s="277">
        <f>SUM(D25:D26)</f>
        <v>20167.73</v>
      </c>
      <c r="I32" s="277">
        <f>D27+D28</f>
        <v>3264.69</v>
      </c>
      <c r="J32" s="264" t="s">
        <v>137</v>
      </c>
    </row>
    <row r="33" spans="3:13" ht="12.75" customHeight="1" thickBot="1">
      <c r="C33" s="587"/>
      <c r="D33" s="301"/>
      <c r="E33" s="302" t="s">
        <v>160</v>
      </c>
      <c r="F33" s="302">
        <f>SUM(D30:F30)</f>
        <v>70297.26</v>
      </c>
      <c r="H33" s="277">
        <f>SUM(E25:E26)</f>
        <v>20167.73</v>
      </c>
      <c r="I33" s="280">
        <f>E27+E28</f>
        <v>3264.69</v>
      </c>
      <c r="J33" s="264" t="s">
        <v>138</v>
      </c>
      <c r="L33" s="309"/>
      <c r="M33" s="309"/>
    </row>
    <row r="34" spans="3:10" ht="12.75">
      <c r="C34" s="1018"/>
      <c r="D34" s="1019"/>
      <c r="E34" s="1019"/>
      <c r="F34" s="1020"/>
      <c r="H34" s="277">
        <f>SUM(F25:F26)</f>
        <v>20167.73</v>
      </c>
      <c r="I34" s="280">
        <f>F27+F28</f>
        <v>3264.69</v>
      </c>
      <c r="J34" s="264" t="s">
        <v>139</v>
      </c>
    </row>
    <row r="35" spans="3:13" ht="13.5" thickBot="1">
      <c r="C35" s="1021"/>
      <c r="D35" s="1022"/>
      <c r="E35" s="1022"/>
      <c r="F35" s="1023"/>
      <c r="H35" s="278">
        <f>SUM(H32:H34)</f>
        <v>60503.19</v>
      </c>
      <c r="I35" s="307">
        <f>SUM(I32:I34)</f>
        <v>9794.07</v>
      </c>
      <c r="J35" s="281" t="s">
        <v>140</v>
      </c>
      <c r="M35" s="309"/>
    </row>
    <row r="36" spans="9:10" ht="13.5" thickBot="1">
      <c r="I36" s="312">
        <f>SUM(H35:I35)</f>
        <v>70297.26000000001</v>
      </c>
      <c r="J36" s="281" t="s">
        <v>140</v>
      </c>
    </row>
  </sheetData>
  <sheetProtection password="E7BE" sheet="1" objects="1" scenarios="1" selectLockedCells="1"/>
  <mergeCells count="6">
    <mergeCell ref="C15:F15"/>
    <mergeCell ref="C17:F17"/>
    <mergeCell ref="C18:F18"/>
    <mergeCell ref="C32:F32"/>
    <mergeCell ref="C34:F34"/>
    <mergeCell ref="C35:F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Chiara Lusetti</cp:lastModifiedBy>
  <cp:lastPrinted>2016-02-05T09:10:37Z</cp:lastPrinted>
  <dcterms:created xsi:type="dcterms:W3CDTF">2006-02-27T13:33:59Z</dcterms:created>
  <dcterms:modified xsi:type="dcterms:W3CDTF">2024-06-28T06:57:27Z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